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350" activeTab="3"/>
  </bookViews>
  <sheets>
    <sheet name="AllTimes" sheetId="1" r:id="rId1"/>
    <sheet name="Standings" sheetId="2" r:id="rId2"/>
    <sheet name="points" sheetId="3" r:id="rId3"/>
    <sheet name="21-8-07" sheetId="4" r:id="rId4"/>
    <sheet name="7-8-07" sheetId="5" r:id="rId5"/>
    <sheet name="24-7-07" sheetId="6" r:id="rId6"/>
    <sheet name="10-7-07" sheetId="7" r:id="rId7"/>
    <sheet name="26-6-07" sheetId="8" r:id="rId8"/>
    <sheet name="12-6-07" sheetId="9" r:id="rId9"/>
    <sheet name="29-5-07" sheetId="10" r:id="rId10"/>
    <sheet name="15-5-07" sheetId="11" r:id="rId11"/>
    <sheet name="1-5-07" sheetId="12" r:id="rId12"/>
    <sheet name="TimingSheet" sheetId="13" r:id="rId13"/>
    <sheet name="ResultsSheetV" sheetId="14" r:id="rId14"/>
    <sheet name="Register" sheetId="15" r:id="rId15"/>
    <sheet name="Register (2)" sheetId="16" r:id="rId16"/>
    <sheet name="Timekeepers" sheetId="17" r:id="rId17"/>
    <sheet name="ResultsSheet" sheetId="18" r:id="rId18"/>
    <sheet name="MultiTransitionSheet" sheetId="19" r:id="rId19"/>
  </sheets>
  <definedNames>
    <definedName name="_xlnm.Print_Area" localSheetId="0">'AllTimes'!$A$1:$Q$244</definedName>
    <definedName name="_xlnm.Print_Area" localSheetId="18">'MultiTransitionSheet'!$A$1:$I$31</definedName>
    <definedName name="_xlnm.Print_Area" localSheetId="14">'Register'!$A$1:$G$36</definedName>
    <definedName name="_xlnm.Print_Area" localSheetId="13">'ResultsSheetV'!$A$1:$K$35</definedName>
    <definedName name="_xlnm.Print_Area" localSheetId="1">'Standings'!$A$1:$X$58</definedName>
    <definedName name="_xlnm.Print_Area" localSheetId="12">'TimingSheet'!$A$1:$F$31</definedName>
  </definedNames>
  <calcPr fullCalcOnLoad="1"/>
</workbook>
</file>

<file path=xl/sharedStrings.xml><?xml version="1.0" encoding="utf-8"?>
<sst xmlns="http://schemas.openxmlformats.org/spreadsheetml/2006/main" count="1975" uniqueCount="237">
  <si>
    <t>Rg</t>
  </si>
  <si>
    <t>Name</t>
  </si>
  <si>
    <t>H</t>
  </si>
  <si>
    <t>H'cap</t>
  </si>
  <si>
    <t>R1in</t>
  </si>
  <si>
    <t>R1</t>
  </si>
  <si>
    <t>Bin</t>
  </si>
  <si>
    <t>B</t>
  </si>
  <si>
    <t>Fin</t>
  </si>
  <si>
    <t>R2</t>
  </si>
  <si>
    <t>Total</t>
  </si>
  <si>
    <t>Pos</t>
  </si>
  <si>
    <t>dnf</t>
  </si>
  <si>
    <t>Mike Dunmore</t>
  </si>
  <si>
    <t>Mark Herd</t>
  </si>
  <si>
    <t>Ed Morton</t>
  </si>
  <si>
    <t>Robert Rickman</t>
  </si>
  <si>
    <t>Ben Williams</t>
  </si>
  <si>
    <t>Ben Johnson</t>
  </si>
  <si>
    <t>Hanno Nickau</t>
  </si>
  <si>
    <t>Crispin Hetherington</t>
  </si>
  <si>
    <t>P1</t>
  </si>
  <si>
    <t>Liz</t>
  </si>
  <si>
    <t>James McLaughlin</t>
  </si>
  <si>
    <t>Helen Peach</t>
  </si>
  <si>
    <t>Jude Craft</t>
  </si>
  <si>
    <t>Marie-Anne Fischer</t>
  </si>
  <si>
    <t>Sophie Whitworth</t>
  </si>
  <si>
    <t>John Clements</t>
  </si>
  <si>
    <t>Robbie Phillips</t>
  </si>
  <si>
    <t>Sarah</t>
  </si>
  <si>
    <t>Mike Whitworth</t>
  </si>
  <si>
    <t>P2</t>
  </si>
  <si>
    <t>P3</t>
  </si>
  <si>
    <t>R3</t>
  </si>
  <si>
    <t>Matt Davis</t>
  </si>
  <si>
    <t>Andrea Demarchi</t>
  </si>
  <si>
    <t>Andrew Gibson</t>
  </si>
  <si>
    <t>Patrick Grant</t>
  </si>
  <si>
    <t>James Griffiths</t>
  </si>
  <si>
    <t>Sarah Grylls</t>
  </si>
  <si>
    <t>David Jackson</t>
  </si>
  <si>
    <t>Simon Johnson</t>
  </si>
  <si>
    <t>David Marriott</t>
  </si>
  <si>
    <t>Matt Powell</t>
  </si>
  <si>
    <t>Dominic Rorke</t>
  </si>
  <si>
    <t>Paul Wolf</t>
  </si>
  <si>
    <t>P4</t>
  </si>
  <si>
    <t>Geoff Raynham (g)</t>
  </si>
  <si>
    <t>Sarah P (g)</t>
  </si>
  <si>
    <t>David Burton (g)</t>
  </si>
  <si>
    <t>Frank Bailey (g)</t>
  </si>
  <si>
    <t>Peter (Dip) (g)</t>
  </si>
  <si>
    <t>Martyn (g)</t>
  </si>
  <si>
    <t>Dan (g)</t>
  </si>
  <si>
    <t>Jo Cholerton (g)</t>
  </si>
  <si>
    <t>Jack Walker (g)</t>
  </si>
  <si>
    <t>Rachel Sandford (g)</t>
  </si>
  <si>
    <t>Vince Walker (g)</t>
  </si>
  <si>
    <t>P5</t>
  </si>
  <si>
    <t>R4</t>
  </si>
  <si>
    <t>R5</t>
  </si>
  <si>
    <t>P6</t>
  </si>
  <si>
    <t>R6</t>
  </si>
  <si>
    <t>P7</t>
  </si>
  <si>
    <t>Ollie Bates</t>
  </si>
  <si>
    <t>Bob Green (g)</t>
  </si>
  <si>
    <t>P8</t>
  </si>
  <si>
    <t>R7</t>
  </si>
  <si>
    <t>R8</t>
  </si>
  <si>
    <t>Alfonso (g)</t>
  </si>
  <si>
    <t>R9</t>
  </si>
  <si>
    <t>P9</t>
  </si>
  <si>
    <t>best</t>
  </si>
  <si>
    <t>h'cap</t>
  </si>
  <si>
    <t>avg</t>
  </si>
  <si>
    <t>Time</t>
  </si>
  <si>
    <t/>
  </si>
  <si>
    <t>Paul</t>
  </si>
  <si>
    <t>Simone</t>
  </si>
  <si>
    <t>Sue</t>
  </si>
  <si>
    <t>Richard Oram</t>
  </si>
  <si>
    <t>NN</t>
  </si>
  <si>
    <t>year</t>
  </si>
  <si>
    <t>Adam Barnett</t>
  </si>
  <si>
    <t>Anette Hack</t>
  </si>
  <si>
    <t>Martin Dunmore</t>
  </si>
  <si>
    <t>Rob Linnell</t>
  </si>
  <si>
    <t>SarahJoy Leitch</t>
  </si>
  <si>
    <t>Steve McKeever</t>
  </si>
  <si>
    <t>Stuart Staples</t>
  </si>
  <si>
    <t>Z</t>
  </si>
  <si>
    <t>RH</t>
  </si>
  <si>
    <t>Vincci Lau</t>
  </si>
  <si>
    <t>Start</t>
  </si>
  <si>
    <t>Run 1 in</t>
  </si>
  <si>
    <t>Bike in</t>
  </si>
  <si>
    <t>Finish</t>
  </si>
  <si>
    <t>Print Name</t>
  </si>
  <si>
    <t>Signature</t>
  </si>
  <si>
    <t>Paul Evans</t>
  </si>
  <si>
    <t>Sue Helm</t>
  </si>
  <si>
    <t>date</t>
  </si>
  <si>
    <t>timekeepers</t>
  </si>
  <si>
    <t>David Hallsworth</t>
  </si>
  <si>
    <t>Run 2 in</t>
  </si>
  <si>
    <t>Bike 1 in</t>
  </si>
  <si>
    <t>Bike 2 in</t>
  </si>
  <si>
    <t>Julian Bradwell</t>
  </si>
  <si>
    <t>Martyn Morris</t>
  </si>
  <si>
    <t>Simon Bramhold</t>
  </si>
  <si>
    <t>Orlando Warner</t>
  </si>
  <si>
    <t>Jerry Greatorex</t>
  </si>
  <si>
    <t>Robert Cheetham</t>
  </si>
  <si>
    <t>Emma Fonsecca</t>
  </si>
  <si>
    <t>T</t>
  </si>
  <si>
    <t>PT</t>
  </si>
  <si>
    <t>y</t>
  </si>
  <si>
    <t>Jim McConnel</t>
  </si>
  <si>
    <t>John Worth (g)</t>
  </si>
  <si>
    <t>Jim Thorn</t>
  </si>
  <si>
    <t>Mark Rickinson</t>
  </si>
  <si>
    <t>Giles Chalk (g)</t>
  </si>
  <si>
    <t>Emma-Kate Lidbury (g)</t>
  </si>
  <si>
    <t>Neville Baker (g)</t>
  </si>
  <si>
    <t>Nicola Howes</t>
  </si>
  <si>
    <t>Greg Pullum</t>
  </si>
  <si>
    <t>Lauren Davies</t>
  </si>
  <si>
    <t>Sean Nicolle</t>
  </si>
  <si>
    <t>Niamh McEntee</t>
  </si>
  <si>
    <t>Richard Allen</t>
  </si>
  <si>
    <t>Roger Browne</t>
  </si>
  <si>
    <t>Gavin Allinson</t>
  </si>
  <si>
    <t>Rob Strachan</t>
  </si>
  <si>
    <t>Heather Grimes</t>
  </si>
  <si>
    <t>Name or Number</t>
  </si>
  <si>
    <t>No</t>
  </si>
  <si>
    <t>Geoff Raynham</t>
  </si>
  <si>
    <t>Lee Wagstaff</t>
  </si>
  <si>
    <t>Dennis Murphy</t>
  </si>
  <si>
    <t>James Messer</t>
  </si>
  <si>
    <t>Lisa Shaw</t>
  </si>
  <si>
    <t>Peter Godwin</t>
  </si>
  <si>
    <t>Philip Kaisary</t>
  </si>
  <si>
    <t>Tamara Berthoud</t>
  </si>
  <si>
    <t>Hendriette Thorn</t>
  </si>
  <si>
    <t>Kate Threipland</t>
  </si>
  <si>
    <t>Holly Cooper</t>
  </si>
  <si>
    <t>Nick Hales</t>
  </si>
  <si>
    <t>I the undersigned, absolve Oxford Tri and all its members from all responsibility for anything that might happen as a result of this Bar race training event. All goods, possessions etc. are my sole responsibility and I understand that I should take full care of them.</t>
  </si>
  <si>
    <t>Rang</t>
  </si>
  <si>
    <t>Kate Smith</t>
  </si>
  <si>
    <t>Richard Dunbabin</t>
  </si>
  <si>
    <t>David Noyes</t>
  </si>
  <si>
    <t>Alex Hales</t>
  </si>
  <si>
    <t>Emma-Kate Lidbury</t>
  </si>
  <si>
    <t>Andrew Fenton</t>
  </si>
  <si>
    <t>Gavin Lumb</t>
  </si>
  <si>
    <t>Giles Chalk</t>
  </si>
  <si>
    <t>Robert Wilkinson</t>
  </si>
  <si>
    <t>Joanna Shepton</t>
  </si>
  <si>
    <t>Emma Keys</t>
  </si>
  <si>
    <t>Kelvin Fowler</t>
  </si>
  <si>
    <t>Ollie Bates (g)</t>
  </si>
  <si>
    <t>Helen Barnes</t>
  </si>
  <si>
    <t>Hsu Min Chung</t>
  </si>
  <si>
    <t>one race</t>
  </si>
  <si>
    <t>first race</t>
  </si>
  <si>
    <t>Ian Harkness</t>
  </si>
  <si>
    <t>early season</t>
  </si>
  <si>
    <t>PR1</t>
  </si>
  <si>
    <t>PR2</t>
  </si>
  <si>
    <t>PB</t>
  </si>
  <si>
    <t>Julian Hehir</t>
  </si>
  <si>
    <t>Jim McConnell</t>
  </si>
  <si>
    <t>#</t>
  </si>
  <si>
    <t>Social</t>
  </si>
  <si>
    <t>BAR</t>
  </si>
  <si>
    <t>add-on</t>
  </si>
  <si>
    <t>comment</t>
  </si>
  <si>
    <t>188 pts</t>
  </si>
  <si>
    <t>Ross Muir</t>
  </si>
  <si>
    <t>Susan Turner</t>
  </si>
  <si>
    <t>Alastair Morton</t>
  </si>
  <si>
    <t>Ian Smith</t>
  </si>
  <si>
    <t>Victoria Mills</t>
  </si>
  <si>
    <t>Nick Twist</t>
  </si>
  <si>
    <t>Shirley Twist</t>
  </si>
  <si>
    <t>Guy Roberts</t>
  </si>
  <si>
    <t>Ian Loades</t>
  </si>
  <si>
    <t>Claire Loades</t>
  </si>
  <si>
    <t>Peter Labalestier</t>
  </si>
  <si>
    <t>Ruth Burnett</t>
  </si>
  <si>
    <t>Hannah Unia</t>
  </si>
  <si>
    <t>Lena Nickau</t>
  </si>
  <si>
    <t>Alana Clark</t>
  </si>
  <si>
    <t>Celia Kingston</t>
  </si>
  <si>
    <t>Clive Shackell</t>
  </si>
  <si>
    <t>Adrian Rees</t>
  </si>
  <si>
    <t>Ian Osborne</t>
  </si>
  <si>
    <t>Nick Baimbridge</t>
  </si>
  <si>
    <t>Tim Harrison (g)</t>
  </si>
  <si>
    <t>Kevin Gleeson</t>
  </si>
  <si>
    <t>Tony Maddison</t>
  </si>
  <si>
    <t>first time</t>
  </si>
  <si>
    <t>Pred</t>
  </si>
  <si>
    <t>Comm</t>
  </si>
  <si>
    <t>Prepay</t>
  </si>
  <si>
    <t>£2/£3</t>
  </si>
  <si>
    <t>Tony Turner</t>
  </si>
  <si>
    <t>Paul Orsi</t>
  </si>
  <si>
    <t>Louise Linsell</t>
  </si>
  <si>
    <t>Simon Bishop</t>
  </si>
  <si>
    <t>Matt Elliott</t>
  </si>
  <si>
    <t>Zoe Barber (g)</t>
  </si>
  <si>
    <t>Kevin Brooks</t>
  </si>
  <si>
    <t>Jason Bruce</t>
  </si>
  <si>
    <t>Emma Carter</t>
  </si>
  <si>
    <t>Mary Ranford (g)</t>
  </si>
  <si>
    <t>Sarah Mead</t>
  </si>
  <si>
    <t>Jane Bell</t>
  </si>
  <si>
    <t>Adrian Pugh</t>
  </si>
  <si>
    <t>Alex Davidson (g)</t>
  </si>
  <si>
    <t>Andrew Dodds</t>
  </si>
  <si>
    <t>Stephen Slay</t>
  </si>
  <si>
    <t>Anita Donaldson</t>
  </si>
  <si>
    <t>Roberta Dionello</t>
  </si>
  <si>
    <t>Gerry Millard</t>
  </si>
  <si>
    <t>Neil Houlsby</t>
  </si>
  <si>
    <t>Matthew Surzyn</t>
  </si>
  <si>
    <t>Philip Richards</t>
  </si>
  <si>
    <t>(best 5)</t>
  </si>
  <si>
    <t>Oliver Mytton</t>
  </si>
  <si>
    <t>Guy Crawford (g)</t>
  </si>
  <si>
    <t>Paul Tilleard (g)</t>
  </si>
  <si>
    <t>Mark Hewlitt (g)</t>
  </si>
  <si>
    <t>adjusted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</si>
</sst>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[m]:ss"/>
    <numFmt numFmtId="173" formatCode="0.0"/>
    <numFmt numFmtId="174" formatCode="dd/mm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h:mm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4" fontId="3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172" fontId="3" fillId="2" borderId="1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72" fontId="0" fillId="2" borderId="0" xfId="0" applyNumberFormat="1" applyFill="1" applyAlignment="1">
      <alignment/>
    </xf>
    <xf numFmtId="172" fontId="3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3" borderId="0" xfId="0" applyFill="1" applyAlignment="1">
      <alignment/>
    </xf>
    <xf numFmtId="172" fontId="0" fillId="3" borderId="0" xfId="0" applyNumberFormat="1" applyFill="1" applyAlignment="1">
      <alignment/>
    </xf>
    <xf numFmtId="179" fontId="3" fillId="0" borderId="0" xfId="0" applyNumberFormat="1" applyFont="1" applyAlignment="1">
      <alignment horizontal="center"/>
    </xf>
    <xf numFmtId="20" fontId="0" fillId="0" borderId="0" xfId="0" applyNumberFormat="1" applyAlignment="1">
      <alignment/>
    </xf>
    <xf numFmtId="21" fontId="0" fillId="0" borderId="0" xfId="0" applyNumberFormat="1" applyFill="1" applyAlignment="1">
      <alignment/>
    </xf>
    <xf numFmtId="21" fontId="0" fillId="4" borderId="0" xfId="0" applyNumberFormat="1" applyFill="1" applyAlignment="1">
      <alignment/>
    </xf>
    <xf numFmtId="172" fontId="3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Fill="1" applyAlignment="1" applyProtection="1">
      <alignment/>
      <protection locked="0"/>
    </xf>
    <xf numFmtId="174" fontId="3" fillId="0" borderId="0" xfId="0" applyNumberFormat="1" applyFont="1" applyFill="1" applyAlignment="1">
      <alignment horizontal="center"/>
    </xf>
    <xf numFmtId="0" fontId="3" fillId="3" borderId="0" xfId="0" applyFont="1" applyFill="1" applyAlignment="1">
      <alignment/>
    </xf>
    <xf numFmtId="172" fontId="0" fillId="5" borderId="0" xfId="0" applyNumberFormat="1" applyFill="1" applyAlignment="1">
      <alignment/>
    </xf>
    <xf numFmtId="1" fontId="0" fillId="0" borderId="0" xfId="0" applyNumberFormat="1" applyFill="1" applyAlignment="1">
      <alignment/>
    </xf>
    <xf numFmtId="172" fontId="3" fillId="5" borderId="0" xfId="0" applyNumberFormat="1" applyFont="1" applyFill="1" applyAlignment="1">
      <alignment/>
    </xf>
    <xf numFmtId="1" fontId="3" fillId="2" borderId="1" xfId="0" applyNumberFormat="1" applyFont="1" applyFill="1" applyBorder="1" applyAlignment="1">
      <alignment horizontal="center"/>
    </xf>
    <xf numFmtId="20" fontId="3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172" fontId="5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172" fontId="7" fillId="5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 horizontal="left" vertical="top" wrapText="1"/>
    </xf>
    <xf numFmtId="173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CC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V244"/>
  <sheetViews>
    <sheetView workbookViewId="0" topLeftCell="A1">
      <selection activeCell="P48" sqref="P48"/>
    </sheetView>
  </sheetViews>
  <sheetFormatPr defaultColWidth="9.140625" defaultRowHeight="12.75"/>
  <cols>
    <col min="1" max="1" width="20.00390625" style="14" customWidth="1"/>
    <col min="2" max="2" width="6.00390625" style="14" customWidth="1"/>
    <col min="3" max="3" width="7.57421875" style="0" bestFit="1" customWidth="1"/>
    <col min="4" max="11" width="7.00390625" style="3" bestFit="1" customWidth="1"/>
    <col min="12" max="12" width="7.00390625" style="0" bestFit="1" customWidth="1"/>
    <col min="13" max="14" width="7.28125" style="14" customWidth="1"/>
    <col min="15" max="15" width="7.28125" style="0" customWidth="1"/>
    <col min="16" max="16" width="9.421875" style="0" bestFit="1" customWidth="1"/>
    <col min="18" max="18" width="9.7109375" style="0" customWidth="1"/>
  </cols>
  <sheetData>
    <row r="1" spans="1:18" ht="12.75">
      <c r="A1" s="12" t="s">
        <v>1</v>
      </c>
      <c r="B1" s="12" t="s">
        <v>83</v>
      </c>
      <c r="C1" s="7" t="s">
        <v>5</v>
      </c>
      <c r="D1" s="7" t="s">
        <v>9</v>
      </c>
      <c r="E1" s="7" t="s">
        <v>34</v>
      </c>
      <c r="F1" s="7" t="s">
        <v>60</v>
      </c>
      <c r="G1" s="7" t="s">
        <v>61</v>
      </c>
      <c r="H1" s="7" t="s">
        <v>63</v>
      </c>
      <c r="I1" s="7" t="s">
        <v>68</v>
      </c>
      <c r="J1" s="7" t="s">
        <v>69</v>
      </c>
      <c r="K1" s="7" t="s">
        <v>71</v>
      </c>
      <c r="L1" s="7" t="s">
        <v>92</v>
      </c>
      <c r="M1" s="49" t="s">
        <v>75</v>
      </c>
      <c r="N1" s="49" t="s">
        <v>73</v>
      </c>
      <c r="O1" s="7" t="s">
        <v>74</v>
      </c>
      <c r="P1" s="42">
        <v>0.7777777777777778</v>
      </c>
      <c r="Q1" s="7" t="s">
        <v>178</v>
      </c>
      <c r="R1" s="7" t="s">
        <v>179</v>
      </c>
    </row>
    <row r="2" spans="1:16" ht="12.75">
      <c r="A2" s="40" t="s">
        <v>221</v>
      </c>
      <c r="B2" s="40">
        <v>2007</v>
      </c>
      <c r="C2" s="5">
        <f>IF(ISERROR(VLOOKUP($A2,'1-5-07'!$B$2:$P$85,14,FALSE)),"",VLOOKUP($A2,'1-5-07'!$B$2:$P$85,14,FALSE))</f>
      </c>
      <c r="D2" s="5">
        <f>IF(ISERROR(VLOOKUP($A2,'15-5-07'!$B$2:$P$85,14,FALSE)),"",VLOOKUP($A2,'15-5-07'!$B$2:$P$85,14,FALSE))</f>
      </c>
      <c r="E2" s="5">
        <f>IF(ISERROR(VLOOKUP($A2,'29-5-07'!$B$2:$P$85,14,FALSE)),"",VLOOKUP($A2,'29-5-07'!$B$2:$P$85,14,FALSE))</f>
      </c>
      <c r="F2" s="5">
        <f>IF(ISERROR(VLOOKUP($A2,'12-6-07'!$B$2:$P$70,14,FALSE)),"",VLOOKUP($A2,'12-6-07'!$B$2:$P$70,14,FALSE))</f>
      </c>
      <c r="G2" s="5">
        <f>IF(ISERROR(VLOOKUP($A2,'26-6-07'!$B$2:$P$70,14,FALSE)),"",VLOOKUP($A2,'26-6-07'!$B$2:$P$70,14,FALSE))</f>
      </c>
      <c r="H2" s="51">
        <f>IF(ISERROR(VLOOKUP($A2,'10-7-07'!$B$2:$P$70,14,FALSE)),"",VLOOKUP($A2,'10-7-07'!$B$2:$P$70,14,FALSE))</f>
        <v>0.040023148148148155</v>
      </c>
      <c r="I2" s="27">
        <f>IF(ISERROR(VLOOKUP($A2,'24-7-07'!$B$2:$P$70,14,FALSE)),"",VLOOKUP($A2,'24-7-07'!$B$2:$P$70,14,FALSE))</f>
        <v>0.03946759259259258</v>
      </c>
      <c r="J2" s="5">
        <f>IF(ISERROR(VLOOKUP($A2,'7-8-07'!$B$2:$P$70,14,FALSE)),"",VLOOKUP($A2,'7-8-07'!$B$2:$P$70,14,FALSE))</f>
      </c>
      <c r="K2" s="5">
        <f>IF(ISERROR(VLOOKUP($A2,'21-8-07'!$B$2:$P$70,14,FALSE)),"",VLOOKUP($A2,'21-8-07'!$B$2:$P$70,14,FALSE))</f>
      </c>
      <c r="L2" s="5"/>
      <c r="M2" s="41">
        <f>AVERAGE(L2,K2,J2,I2,H2,G2,F2,E2,D2,C2)</f>
        <v>0.03974537037037037</v>
      </c>
      <c r="N2" s="41">
        <f>MIN(L2,K2,J2,I2,H2,G2,F2,E2,D2,C2)</f>
        <v>0.03946759259259258</v>
      </c>
      <c r="O2" s="41">
        <f>TIMEVALUE("1:25:00")-(M2+N2)/2+Q2</f>
        <v>0.019421296296296305</v>
      </c>
      <c r="P2" s="11">
        <f>P$1+O2</f>
        <v>0.7971990740740741</v>
      </c>
    </row>
    <row r="3" spans="1:16" ht="12.75">
      <c r="A3" s="40" t="s">
        <v>198</v>
      </c>
      <c r="B3" s="40">
        <v>2007</v>
      </c>
      <c r="C3" s="5">
        <f>IF(ISERROR(VLOOKUP($A3,'1-5-07'!$B$2:$P$85,14,FALSE)),"",VLOOKUP($A3,'1-5-07'!$B$2:$P$85,14,FALSE))</f>
      </c>
      <c r="D3" s="51">
        <f>IF(ISERROR(VLOOKUP($A3,'15-5-07'!$B$2:$P$85,14,FALSE)),"",VLOOKUP($A3,'15-5-07'!$B$2:$P$85,14,FALSE))</f>
        <v>0.04805555555555556</v>
      </c>
      <c r="E3" s="27">
        <f>IF(ISERROR(VLOOKUP($A3,'29-5-07'!$B$2:$P$85,14,FALSE)),"",VLOOKUP($A3,'29-5-07'!$B$2:$P$85,14,FALSE))</f>
        <v>0.04763888888888889</v>
      </c>
      <c r="F3" s="27">
        <f>IF(ISERROR(VLOOKUP($A3,'12-6-07'!$B$2:$P$70,14,FALSE)),"",VLOOKUP($A3,'12-6-07'!$B$2:$P$70,14,FALSE))</f>
        <v>0.044907407407407424</v>
      </c>
      <c r="G3" s="5">
        <f>IF(ISERROR(VLOOKUP($A3,'26-6-07'!$B$2:$P$70,14,FALSE)),"",VLOOKUP($A3,'26-6-07'!$B$2:$P$70,14,FALSE))</f>
      </c>
      <c r="H3" s="5">
        <f>IF(ISERROR(VLOOKUP($A3,'10-7-07'!$B$2:$P$70,14,FALSE)),"",VLOOKUP($A3,'10-7-07'!$B$2:$P$70,14,FALSE))</f>
        <v>0.045196759259259256</v>
      </c>
      <c r="I3" s="5">
        <f>IF(ISERROR(VLOOKUP($A3,'24-7-07'!$B$2:$P$70,14,FALSE)),"",VLOOKUP($A3,'24-7-07'!$B$2:$P$70,14,FALSE))</f>
      </c>
      <c r="J3" s="5">
        <f>IF(ISERROR(VLOOKUP($A3,'7-8-07'!$B$2:$P$70,14,FALSE)),"",VLOOKUP($A3,'7-8-07'!$B$2:$P$70,14,FALSE))</f>
      </c>
      <c r="K3" s="5">
        <f>IF(ISERROR(VLOOKUP($A3,'21-8-07'!$B$2:$P$70,14,FALSE)),"",VLOOKUP($A3,'21-8-07'!$B$2:$P$70,14,FALSE))</f>
        <v>0.04847222222222222</v>
      </c>
      <c r="L3" s="5"/>
      <c r="M3" s="41">
        <f>AVERAGE(L3,K3,J3,I3,H3,G3,F3,E3,D3,C3)</f>
        <v>0.046854166666666676</v>
      </c>
      <c r="N3" s="41">
        <f>MIN(L3,K3,J3,I3,H3,G3,F3,E3,D3,C3)</f>
        <v>0.044907407407407424</v>
      </c>
      <c r="O3" s="41">
        <f>TIMEVALUE("1:25:00")-(M3+N3)/2+Q3</f>
        <v>0.013146990740740737</v>
      </c>
      <c r="P3" s="11">
        <f>P$1+O3</f>
        <v>0.7909247685185186</v>
      </c>
    </row>
    <row r="4" spans="1:16" ht="12.75">
      <c r="A4" s="40" t="s">
        <v>195</v>
      </c>
      <c r="B4" s="40">
        <v>2007</v>
      </c>
      <c r="C4" s="51">
        <f>IF(ISERROR(VLOOKUP($A4,'1-5-07'!$B$2:$P$85,14,FALSE)),"",VLOOKUP($A4,'1-5-07'!$B$2:$P$85,14,FALSE))</f>
        <v>0.04958333333333333</v>
      </c>
      <c r="D4" s="5">
        <f>IF(ISERROR(VLOOKUP($A4,'15-5-07'!$B$2:$P$85,14,FALSE)),"",VLOOKUP($A4,'15-5-07'!$B$2:$P$85,14,FALSE))</f>
      </c>
      <c r="E4" s="5">
        <f>IF(ISERROR(VLOOKUP($A4,'29-5-07'!$B$2:$P$85,14,FALSE)),"",VLOOKUP($A4,'29-5-07'!$B$2:$P$85,14,FALSE))</f>
      </c>
      <c r="F4" s="5">
        <f>IF(ISERROR(VLOOKUP($A4,'12-6-07'!$B$2:$P$70,14,FALSE)),"",VLOOKUP($A4,'12-6-07'!$B$2:$P$70,14,FALSE))</f>
      </c>
      <c r="G4" s="5">
        <f>IF(ISERROR(VLOOKUP($A4,'26-6-07'!$B$2:$P$70,14,FALSE)),"",VLOOKUP($A4,'26-6-07'!$B$2:$P$70,14,FALSE))</f>
      </c>
      <c r="H4" s="5">
        <f>IF(ISERROR(VLOOKUP($A4,'10-7-07'!$B$2:$P$70,14,FALSE)),"",VLOOKUP($A4,'10-7-07'!$B$2:$P$70,14,FALSE))</f>
        <v>0.051076388888888886</v>
      </c>
      <c r="I4" s="5">
        <f>IF(ISERROR(VLOOKUP($A4,'24-7-07'!$B$2:$P$70,14,FALSE)),"",VLOOKUP($A4,'24-7-07'!$B$2:$P$70,14,FALSE))</f>
      </c>
      <c r="J4" s="5">
        <f>IF(ISERROR(VLOOKUP($A4,'7-8-07'!$B$2:$P$70,14,FALSE)),"",VLOOKUP($A4,'7-8-07'!$B$2:$P$70,14,FALSE))</f>
        <v>0.05239583333333333</v>
      </c>
      <c r="K4" s="5">
        <f>IF(ISERROR(VLOOKUP($A4,'21-8-07'!$B$2:$P$70,14,FALSE)),"",VLOOKUP($A4,'21-8-07'!$B$2:$P$70,14,FALSE))</f>
      </c>
      <c r="L4" s="5"/>
      <c r="M4" s="41">
        <f>AVERAGE(L4,K4,J4,I4,H4,G4,F4,E4,D4,C4)</f>
        <v>0.05101851851851852</v>
      </c>
      <c r="N4" s="41">
        <f>MIN(L4,K4,J4,I4,H4,G4,F4,E4,D4,C4)</f>
        <v>0.04958333333333333</v>
      </c>
      <c r="O4" s="41">
        <f>TIMEVALUE("1:25:00")-(M4+N4)/2+Q4</f>
        <v>0.008726851851851854</v>
      </c>
      <c r="P4" s="11">
        <f>P$1+O4</f>
        <v>0.7865046296296296</v>
      </c>
    </row>
    <row r="5" spans="1:16" ht="12.75">
      <c r="A5" s="40" t="s">
        <v>183</v>
      </c>
      <c r="B5" s="40">
        <v>2007</v>
      </c>
      <c r="C5" s="51">
        <f>IF(ISERROR(VLOOKUP($A5,'1-5-07'!$B$2:$P$85,14,FALSE)),"",VLOOKUP($A5,'1-5-07'!$B$2:$P$85,14,FALSE))</f>
        <v>0.0424537037037037</v>
      </c>
      <c r="D5" s="27">
        <f>IF(ISERROR(VLOOKUP($A5,'15-5-07'!$B$2:$P$85,14,FALSE)),"",VLOOKUP($A5,'15-5-07'!$B$2:$P$85,14,FALSE))</f>
        <v>0.042083333333333334</v>
      </c>
      <c r="E5" s="5">
        <f>IF(ISERROR(VLOOKUP($A5,'29-5-07'!$B$2:$P$85,14,FALSE)),"",VLOOKUP($A5,'29-5-07'!$B$2:$P$85,14,FALSE))</f>
        <v>0.04221064814814815</v>
      </c>
      <c r="F5" s="5">
        <f>IF(ISERROR(VLOOKUP($A5,'12-6-07'!$B$2:$P$70,14,FALSE)),"",VLOOKUP($A5,'12-6-07'!$B$2:$P$70,14,FALSE))</f>
        <v>0.04327546296296296</v>
      </c>
      <c r="G5" s="5">
        <f>IF(ISERROR(VLOOKUP($A5,'26-6-07'!$B$2:$P$70,14,FALSE)),"",VLOOKUP($A5,'26-6-07'!$B$2:$P$70,14,FALSE))</f>
        <v>0.043055555555555555</v>
      </c>
      <c r="H5" s="5">
        <f>IF(ISERROR(VLOOKUP($A5,'10-7-07'!$B$2:$P$70,14,FALSE)),"",VLOOKUP($A5,'10-7-07'!$B$2:$P$70,14,FALSE))</f>
      </c>
      <c r="I5" s="5">
        <f>IF(ISERROR(VLOOKUP($A5,'24-7-07'!$B$2:$P$70,14,FALSE)),"",VLOOKUP($A5,'24-7-07'!$B$2:$P$70,14,FALSE))</f>
      </c>
      <c r="J5" s="5">
        <f>IF(ISERROR(VLOOKUP($A5,'7-8-07'!$B$2:$P$70,14,FALSE)),"",VLOOKUP($A5,'7-8-07'!$B$2:$P$70,14,FALSE))</f>
      </c>
      <c r="K5" s="5">
        <f>IF(ISERROR(VLOOKUP($A5,'21-8-07'!$B$2:$P$70,14,FALSE)),"",VLOOKUP($A5,'21-8-07'!$B$2:$P$70,14,FALSE))</f>
      </c>
      <c r="L5" s="5"/>
      <c r="M5" s="41">
        <f>AVERAGE(L5,K5,J5,I5,H5,G5,F5,E5,D5,C5)</f>
        <v>0.04261574074074074</v>
      </c>
      <c r="N5" s="41">
        <f>MIN(L5,K5,J5,I5,H5,G5,F5,E5,D5,C5)</f>
        <v>0.042083333333333334</v>
      </c>
      <c r="O5" s="41">
        <f>TIMEVALUE("1:25:00")-(M5+N5)/2+Q5</f>
        <v>0.01667824074074075</v>
      </c>
      <c r="P5" s="11">
        <f>P$1+O5</f>
        <v>0.7944560185185185</v>
      </c>
    </row>
    <row r="6" spans="1:16" ht="12.75">
      <c r="A6" s="40" t="s">
        <v>223</v>
      </c>
      <c r="B6" s="40">
        <v>2007</v>
      </c>
      <c r="C6" s="4">
        <f>IF(ISERROR(VLOOKUP($A6,'1-5-07'!$B$2:$P$85,14,FALSE)),"",VLOOKUP($A6,'1-5-07'!$B$2:$P$85,14,FALSE))</f>
      </c>
      <c r="D6" s="5">
        <f>IF(ISERROR(VLOOKUP($A6,'15-5-07'!$B$2:$P$85,14,FALSE)),"",VLOOKUP($A6,'15-5-07'!$B$2:$P$85,14,FALSE))</f>
      </c>
      <c r="E6" s="5">
        <f>IF(ISERROR(VLOOKUP($A6,'29-5-07'!$B$2:$P$85,14,FALSE)),"",VLOOKUP($A6,'29-5-07'!$B$2:$P$85,14,FALSE))</f>
      </c>
      <c r="F6" s="5">
        <f>IF(ISERROR(VLOOKUP($A6,'12-6-07'!$B$2:$P$70,14,FALSE)),"",VLOOKUP($A6,'12-6-07'!$B$2:$P$70,14,FALSE))</f>
      </c>
      <c r="G6" s="5">
        <f>IF(ISERROR(VLOOKUP($A6,'26-6-07'!$B$2:$P$70,14,FALSE)),"",VLOOKUP($A6,'26-6-07'!$B$2:$P$70,14,FALSE))</f>
      </c>
      <c r="H6" s="51">
        <f>IF(ISERROR(VLOOKUP($A6,'10-7-07'!$B$2:$P$70,14,FALSE)),"",VLOOKUP($A6,'10-7-07'!$B$2:$P$70,14,FALSE))</f>
        <v>0.04421296296296297</v>
      </c>
      <c r="I6" s="5">
        <f>IF(ISERROR(VLOOKUP($A6,'24-7-07'!$B$2:$P$70,14,FALSE)),"",VLOOKUP($A6,'24-7-07'!$B$2:$P$70,14,FALSE))</f>
      </c>
      <c r="J6" s="5">
        <f>IF(ISERROR(VLOOKUP($A6,'7-8-07'!$B$2:$P$70,14,FALSE)),"",VLOOKUP($A6,'7-8-07'!$B$2:$P$70,14,FALSE))</f>
        <v>0.04523148148148149</v>
      </c>
      <c r="K6" s="5">
        <f>IF(ISERROR(VLOOKUP($A6,'21-8-07'!$B$2:$P$70,14,FALSE)),"",VLOOKUP($A6,'21-8-07'!$B$2:$P$70,14,FALSE))</f>
        <v>0.04574074074074074</v>
      </c>
      <c r="L6" s="5"/>
      <c r="M6" s="41">
        <f>AVERAGE(L6,K6,J6,I6,H6,G6,F6,E6,D6,C6)</f>
        <v>0.04506172839506173</v>
      </c>
      <c r="N6" s="41">
        <f>MIN(L6,K6,J6,I6,H6,G6,F6,E6,D6,C6)</f>
        <v>0.04421296296296297</v>
      </c>
      <c r="O6" s="41">
        <f>TIMEVALUE("1:25:00")-(M6+N6)/2+Q6</f>
        <v>0.014390432098765435</v>
      </c>
      <c r="P6" s="11">
        <f>P$1+O6</f>
        <v>0.7921682098765432</v>
      </c>
    </row>
    <row r="7" spans="1:16" ht="12.75">
      <c r="A7" s="40" t="s">
        <v>156</v>
      </c>
      <c r="B7" s="40">
        <v>2007</v>
      </c>
      <c r="C7" s="4">
        <f>IF(ISERROR(VLOOKUP($A7,'1-5-07'!$B$2:$P$85,14,FALSE)),"",VLOOKUP($A7,'1-5-07'!$B$2:$P$85,14,FALSE))</f>
      </c>
      <c r="D7" s="5">
        <f>IF(ISERROR(VLOOKUP($A7,'15-5-07'!$B$2:$P$85,14,FALSE)),"",VLOOKUP($A7,'15-5-07'!$B$2:$P$85,14,FALSE))</f>
      </c>
      <c r="E7" s="5">
        <f>IF(ISERROR(VLOOKUP($A7,'29-5-07'!$B$2:$P$85,14,FALSE)),"",VLOOKUP($A7,'29-5-07'!$B$2:$P$85,14,FALSE))</f>
      </c>
      <c r="F7" s="5">
        <f>IF(ISERROR(VLOOKUP($A7,'12-6-07'!$B$2:$P$70,14,FALSE)),"",VLOOKUP($A7,'12-6-07'!$B$2:$P$70,14,FALSE))</f>
      </c>
      <c r="G7" s="5">
        <f>IF(ISERROR(VLOOKUP($A7,'26-6-07'!$B$2:$P$70,14,FALSE)),"",VLOOKUP($A7,'26-6-07'!$B$2:$P$70,14,FALSE))</f>
      </c>
      <c r="H7" s="5">
        <f>IF(ISERROR(VLOOKUP($A7,'10-7-07'!$B$2:$P$70,14,FALSE)),"",VLOOKUP($A7,'10-7-07'!$B$2:$P$70,14,FALSE))</f>
      </c>
      <c r="I7" s="5">
        <f>IF(ISERROR(VLOOKUP($A7,'24-7-07'!$B$2:$P$70,14,FALSE)),"",VLOOKUP($A7,'24-7-07'!$B$2:$P$70,14,FALSE))</f>
      </c>
      <c r="J7" s="5">
        <f>IF(ISERROR(VLOOKUP($A7,'7-8-07'!$B$2:$P$70,14,FALSE)),"",VLOOKUP($A7,'7-8-07'!$B$2:$P$70,14,FALSE))</f>
        <v>0.044780092592592594</v>
      </c>
      <c r="K7" s="27">
        <f>IF(ISERROR(VLOOKUP($A7,'21-8-07'!$B$2:$P$70,14,FALSE)),"",VLOOKUP($A7,'21-8-07'!$B$2:$P$70,14,FALSE))</f>
        <v>0.043819444444444446</v>
      </c>
      <c r="L7" s="5"/>
      <c r="M7" s="41">
        <f>AVERAGE(L7,K7,J7,I7,H7,G7,F7,E7,D7,C7)</f>
        <v>0.04429976851851852</v>
      </c>
      <c r="N7" s="41">
        <f>MIN(L7,K7,J7,I7,H7,G7,F7,E7,D7,C7)</f>
        <v>0.043819444444444446</v>
      </c>
      <c r="O7" s="41">
        <f>TIMEVALUE("1:25:00")-(M7+N7)/2+Q7</f>
        <v>0.014968171296296302</v>
      </c>
      <c r="P7" s="11">
        <f>P$1+O7</f>
        <v>0.7927459490740741</v>
      </c>
    </row>
    <row r="8" spans="1:18" ht="12.75">
      <c r="A8" s="40" t="s">
        <v>225</v>
      </c>
      <c r="B8" s="40">
        <v>2007</v>
      </c>
      <c r="C8" s="4">
        <f>IF(ISERROR(VLOOKUP($A8,'1-5-07'!$B$2:$P$85,14,FALSE)),"",VLOOKUP($A8,'1-5-07'!$B$2:$P$85,14,FALSE))</f>
      </c>
      <c r="D8" s="5">
        <f>IF(ISERROR(VLOOKUP($A8,'15-5-07'!$B$2:$P$85,14,FALSE)),"",VLOOKUP($A8,'15-5-07'!$B$2:$P$85,14,FALSE))</f>
      </c>
      <c r="E8" s="5">
        <f>IF(ISERROR(VLOOKUP($A8,'29-5-07'!$B$2:$P$85,14,FALSE)),"",VLOOKUP($A8,'29-5-07'!$B$2:$P$85,14,FALSE))</f>
      </c>
      <c r="F8" s="5">
        <f>IF(ISERROR(VLOOKUP($A8,'12-6-07'!$B$2:$P$70,14,FALSE)),"",VLOOKUP($A8,'12-6-07'!$B$2:$P$70,14,FALSE))</f>
      </c>
      <c r="G8" s="5">
        <f>IF(ISERROR(VLOOKUP($A8,'26-6-07'!$B$2:$P$70,14,FALSE)),"",VLOOKUP($A8,'26-6-07'!$B$2:$P$70,14,FALSE))</f>
      </c>
      <c r="H8" s="5">
        <f>IF(ISERROR(VLOOKUP($A8,'10-7-07'!$B$2:$P$70,14,FALSE)),"",VLOOKUP($A8,'10-7-07'!$B$2:$P$70,14,FALSE))</f>
      </c>
      <c r="I8" s="51">
        <f>IF(ISERROR(VLOOKUP($A8,'24-7-07'!$B$2:$P$70,14,FALSE)),"",VLOOKUP($A8,'24-7-07'!$B$2:$P$70,14,FALSE))</f>
        <v>0.04822916666666667</v>
      </c>
      <c r="J8" s="5">
        <f>IF(ISERROR(VLOOKUP($A8,'7-8-07'!$B$2:$P$70,14,FALSE)),"",VLOOKUP($A8,'7-8-07'!$B$2:$P$70,14,FALSE))</f>
      </c>
      <c r="K8" s="5">
        <f>IF(ISERROR(VLOOKUP($A8,'21-8-07'!$B$2:$P$70,14,FALSE)),"",VLOOKUP($A8,'21-8-07'!$B$2:$P$70,14,FALSE))</f>
      </c>
      <c r="L8" s="5"/>
      <c r="M8" s="41">
        <f>AVERAGE(L8,K8,J8,I8,H8,G8,F8,E8,D8,C8)</f>
        <v>0.04822916666666667</v>
      </c>
      <c r="N8" s="41">
        <f>MIN(L8,K8,J8,I8,H8,G8,F8,E8,D8,C8)</f>
        <v>0.04822916666666667</v>
      </c>
      <c r="O8" s="41">
        <f>TIMEVALUE("1:25:00")-(M8+N8)/2+Q8</f>
        <v>0.012881944444444446</v>
      </c>
      <c r="P8" s="11">
        <f>P$1+O8</f>
        <v>0.7906597222222222</v>
      </c>
      <c r="Q8" s="43">
        <v>0.0020833333333333333</v>
      </c>
      <c r="R8" t="s">
        <v>167</v>
      </c>
    </row>
    <row r="9" spans="1:18" ht="12.75">
      <c r="A9" s="40" t="s">
        <v>196</v>
      </c>
      <c r="B9" s="40">
        <v>2007</v>
      </c>
      <c r="C9" s="5">
        <f>IF(ISERROR(VLOOKUP($A9,'1-5-07'!$B$2:$P$85,14,FALSE)),"",VLOOKUP($A9,'1-5-07'!$B$2:$P$85,14,FALSE))</f>
      </c>
      <c r="D9" s="51">
        <f>IF(ISERROR(VLOOKUP($A9,'15-5-07'!$B$2:$P$85,14,FALSE)),"",VLOOKUP($A9,'15-5-07'!$B$2:$P$85,14,FALSE))</f>
        <v>0.04927083333333334</v>
      </c>
      <c r="E9" s="5">
        <f>IF(ISERROR(VLOOKUP($A9,'29-5-07'!$B$2:$P$85,14,FALSE)),"",VLOOKUP($A9,'29-5-07'!$B$2:$P$85,14,FALSE))</f>
      </c>
      <c r="F9" s="5">
        <f>IF(ISERROR(VLOOKUP($A9,'12-6-07'!$B$2:$P$70,14,FALSE)),"",VLOOKUP($A9,'12-6-07'!$B$2:$P$70,14,FALSE))</f>
      </c>
      <c r="G9" s="5">
        <f>IF(ISERROR(VLOOKUP($A9,'26-6-07'!$B$2:$P$70,14,FALSE)),"",VLOOKUP($A9,'26-6-07'!$B$2:$P$70,14,FALSE))</f>
      </c>
      <c r="H9" s="5">
        <f>IF(ISERROR(VLOOKUP($A9,'10-7-07'!$B$2:$P$70,14,FALSE)),"",VLOOKUP($A9,'10-7-07'!$B$2:$P$70,14,FALSE))</f>
      </c>
      <c r="I9" s="5">
        <f>IF(ISERROR(VLOOKUP($A9,'24-7-07'!$B$2:$P$70,14,FALSE)),"",VLOOKUP($A9,'24-7-07'!$B$2:$P$70,14,FALSE))</f>
      </c>
      <c r="J9" s="5">
        <f>IF(ISERROR(VLOOKUP($A9,'7-8-07'!$B$2:$P$70,14,FALSE)),"",VLOOKUP($A9,'7-8-07'!$B$2:$P$70,14,FALSE))</f>
      </c>
      <c r="K9" s="5">
        <f>IF(ISERROR(VLOOKUP($A9,'21-8-07'!$B$2:$P$70,14,FALSE)),"",VLOOKUP($A9,'21-8-07'!$B$2:$P$70,14,FALSE))</f>
      </c>
      <c r="L9" s="5"/>
      <c r="M9" s="41">
        <f>AVERAGE(L9,K9,J9,I9,H9,G9,F9,E9,D9,C9)</f>
        <v>0.04927083333333334</v>
      </c>
      <c r="N9" s="41">
        <f>MIN(L9,K9,J9,I9,H9,G9,F9,E9,D9,C9)</f>
        <v>0.04927083333333334</v>
      </c>
      <c r="O9" s="41">
        <f>TIMEVALUE("1:25:00")-(M9+N9)/2+Q9</f>
        <v>0.011840277777777776</v>
      </c>
      <c r="P9" s="11">
        <f>P$1+O9</f>
        <v>0.7896180555555555</v>
      </c>
      <c r="Q9" s="43">
        <v>0.0020833333333333333</v>
      </c>
      <c r="R9" t="s">
        <v>167</v>
      </c>
    </row>
    <row r="10" spans="1:16" ht="12.75">
      <c r="A10" s="40" t="s">
        <v>190</v>
      </c>
      <c r="B10" s="40">
        <v>2007</v>
      </c>
      <c r="C10" s="51">
        <f>IF(ISERROR(VLOOKUP($A10,'1-5-07'!$B$2:$P$85,14,FALSE)),"",VLOOKUP($A10,'1-5-07'!$B$2:$P$85,14,FALSE))</f>
        <v>0.046516203703703705</v>
      </c>
      <c r="D10" s="27">
        <f>IF(ISERROR(VLOOKUP($A10,'15-5-07'!$B$2:$P$85,14,FALSE)),"",VLOOKUP($A10,'15-5-07'!$B$2:$P$85,14,FALSE))</f>
        <v>0.04491898148148148</v>
      </c>
      <c r="E10" s="5">
        <f>IF(ISERROR(VLOOKUP($A10,'29-5-07'!$B$2:$P$85,14,FALSE)),"",VLOOKUP($A10,'29-5-07'!$B$2:$P$85,14,FALSE))</f>
      </c>
      <c r="F10" s="5">
        <f>IF(ISERROR(VLOOKUP($A10,'12-6-07'!$B$2:$P$70,14,FALSE)),"",VLOOKUP($A10,'12-6-07'!$B$2:$P$70,14,FALSE))</f>
      </c>
      <c r="G10" s="27">
        <f>IF(ISERROR(VLOOKUP($A10,'26-6-07'!$B$2:$P$70,14,FALSE)),"",VLOOKUP($A10,'26-6-07'!$B$2:$P$70,14,FALSE))</f>
        <v>0.04403935185185186</v>
      </c>
      <c r="H10" s="27">
        <f>IF(ISERROR(VLOOKUP($A10,'10-7-07'!$B$2:$P$70,14,FALSE)),"",VLOOKUP($A10,'10-7-07'!$B$2:$P$70,14,FALSE))</f>
        <v>0.04363425925925926</v>
      </c>
      <c r="I10" s="5">
        <f>IF(ISERROR(VLOOKUP($A10,'24-7-07'!$B$2:$P$70,14,FALSE)),"",VLOOKUP($A10,'24-7-07'!$B$2:$P$70,14,FALSE))</f>
      </c>
      <c r="J10" s="5" t="str">
        <f>IF(ISERROR(VLOOKUP($A10,'7-8-07'!$B$2:$P$70,14,FALSE)),"",VLOOKUP($A10,'7-8-07'!$B$2:$P$70,14,FALSE))</f>
        <v>dnf</v>
      </c>
      <c r="K10" s="5">
        <f>IF(ISERROR(VLOOKUP($A10,'21-8-07'!$B$2:$P$70,14,FALSE)),"",VLOOKUP($A10,'21-8-07'!$B$2:$P$70,14,FALSE))</f>
        <v>0.045243055555555564</v>
      </c>
      <c r="L10" s="5"/>
      <c r="M10" s="41">
        <f>AVERAGE(L10,K10,J10,I10,H10,G10,F10,E10,D10,C10)</f>
        <v>0.04487037037037038</v>
      </c>
      <c r="N10" s="41">
        <f>MIN(L10,K10,J10,I10,H10,G10,F10,E10,D10,C10)</f>
        <v>0.04363425925925926</v>
      </c>
      <c r="O10" s="41">
        <f>TIMEVALUE("1:25:00")-(M10+N10)/2+Q10</f>
        <v>0.014775462962962962</v>
      </c>
      <c r="P10" s="11">
        <f>P$1+O10</f>
        <v>0.7925532407407407</v>
      </c>
    </row>
    <row r="11" spans="1:16" ht="12.75">
      <c r="A11" s="40" t="s">
        <v>197</v>
      </c>
      <c r="B11" s="40">
        <v>2007</v>
      </c>
      <c r="C11" s="4">
        <f>IF(ISERROR(VLOOKUP($A11,'1-5-07'!$B$2:$P$85,14,FALSE)),"",VLOOKUP($A11,'1-5-07'!$B$2:$P$85,14,FALSE))</f>
      </c>
      <c r="D11" s="51">
        <f>IF(ISERROR(VLOOKUP($A11,'15-5-07'!$B$2:$P$85,14,FALSE)),"",VLOOKUP($A11,'15-5-07'!$B$2:$P$85,14,FALSE))</f>
        <v>0.04469907407407408</v>
      </c>
      <c r="E11" s="5">
        <f>IF(ISERROR(VLOOKUP($A11,'29-5-07'!$B$2:$P$85,14,FALSE)),"",VLOOKUP($A11,'29-5-07'!$B$2:$P$85,14,FALSE))</f>
        <v>0.04508101851851852</v>
      </c>
      <c r="F11" s="27">
        <f>IF(ISERROR(VLOOKUP($A11,'12-6-07'!$B$2:$P$70,14,FALSE)),"",VLOOKUP($A11,'12-6-07'!$B$2:$P$70,14,FALSE))</f>
        <v>0.04431712962962963</v>
      </c>
      <c r="G11" s="5">
        <f>IF(ISERROR(VLOOKUP($A11,'26-6-07'!$B$2:$P$70,14,FALSE)),"",VLOOKUP($A11,'26-6-07'!$B$2:$P$70,14,FALSE))</f>
      </c>
      <c r="H11" s="27">
        <f>IF(ISERROR(VLOOKUP($A11,'10-7-07'!$B$2:$P$70,14,FALSE)),"",VLOOKUP($A11,'10-7-07'!$B$2:$P$70,14,FALSE))</f>
        <v>0.04312499999999999</v>
      </c>
      <c r="I11" s="5">
        <f>IF(ISERROR(VLOOKUP($A11,'24-7-07'!$B$2:$P$70,14,FALSE)),"",VLOOKUP($A11,'24-7-07'!$B$2:$P$70,14,FALSE))</f>
        <v>0.04357638888888889</v>
      </c>
      <c r="J11" s="5">
        <f>IF(ISERROR(VLOOKUP($A11,'7-8-07'!$B$2:$P$70,14,FALSE)),"",VLOOKUP($A11,'7-8-07'!$B$2:$P$70,14,FALSE))</f>
      </c>
      <c r="K11" s="5">
        <f>IF(ISERROR(VLOOKUP($A11,'21-8-07'!$B$2:$P$70,14,FALSE)),"",VLOOKUP($A11,'21-8-07'!$B$2:$P$70,14,FALSE))</f>
      </c>
      <c r="L11" s="5"/>
      <c r="M11" s="41">
        <f>AVERAGE(L11,K11,J11,I11,H11,G11,F11,E11,D11,C11)</f>
        <v>0.04415972222222222</v>
      </c>
      <c r="N11" s="41">
        <f>MIN(L11,K11,J11,I11,H11,G11,F11,E11,D11,C11)</f>
        <v>0.04312499999999999</v>
      </c>
      <c r="O11" s="41">
        <f>TIMEVALUE("1:25:00")-(M11+N11)/2+Q11</f>
        <v>0.01538541666666668</v>
      </c>
      <c r="P11" s="11">
        <f>P$1+O11</f>
        <v>0.7931631944444445</v>
      </c>
    </row>
    <row r="12" spans="1:16" ht="12.75">
      <c r="A12" s="40" t="s">
        <v>20</v>
      </c>
      <c r="B12" s="40">
        <v>2007</v>
      </c>
      <c r="C12" s="4">
        <f>IF(ISERROR(VLOOKUP($A12,'1-5-07'!$B$2:$P$85,14,FALSE)),"",VLOOKUP($A12,'1-5-07'!$B$2:$P$85,14,FALSE))</f>
        <v>0.036458333333333336</v>
      </c>
      <c r="D12" s="5">
        <f>IF(ISERROR(VLOOKUP($A12,'15-5-07'!$B$2:$P$85,14,FALSE)),"",VLOOKUP($A12,'15-5-07'!$B$2:$P$85,14,FALSE))</f>
        <v>0.03620370370370371</v>
      </c>
      <c r="E12" s="27">
        <f>IF(ISERROR(VLOOKUP($A12,'29-5-07'!$B$2:$P$85,14,FALSE)),"",VLOOKUP($A12,'29-5-07'!$B$2:$P$85,14,FALSE))</f>
        <v>0.03548611111111111</v>
      </c>
      <c r="F12" s="5">
        <f>IF(ISERROR(VLOOKUP($A12,'12-6-07'!$B$2:$P$70,14,FALSE)),"",VLOOKUP($A12,'12-6-07'!$B$2:$P$70,14,FALSE))</f>
      </c>
      <c r="G12" s="5">
        <f>IF(ISERROR(VLOOKUP($A12,'26-6-07'!$B$2:$P$70,14,FALSE)),"",VLOOKUP($A12,'26-6-07'!$B$2:$P$70,14,FALSE))</f>
        <v>0.036076388888888894</v>
      </c>
      <c r="H12" s="61">
        <f>IF(ISERROR(VLOOKUP($A12,'10-7-07'!$B$2:$P$70,14,FALSE)),"",VLOOKUP($A12,'10-7-07'!$B$2:$P$70,14,FALSE))</f>
        <v>0.035277777777777776</v>
      </c>
      <c r="I12" s="5">
        <f>IF(ISERROR(VLOOKUP($A12,'24-7-07'!$B$2:$P$70,14,FALSE)),"",VLOOKUP($A12,'24-7-07'!$B$2:$P$70,14,FALSE))</f>
      </c>
      <c r="J12" s="5">
        <f>IF(ISERROR(VLOOKUP($A12,'7-8-07'!$B$2:$P$70,14,FALSE)),"",VLOOKUP($A12,'7-8-07'!$B$2:$P$70,14,FALSE))</f>
      </c>
      <c r="K12" s="5">
        <f>IF(ISERROR(VLOOKUP($A12,'21-8-07'!$B$2:$P$70,14,FALSE)),"",VLOOKUP($A12,'21-8-07'!$B$2:$P$70,14,FALSE))</f>
        <v>0.036412037037037034</v>
      </c>
      <c r="L12" s="5"/>
      <c r="M12" s="41">
        <f>AVERAGE(L12,K12,J12,I12,H12,G12,F12,E12,D12,C12)</f>
        <v>0.035985725308641976</v>
      </c>
      <c r="N12" s="41">
        <f>MIN(L12,K12,J12,I12,H12,G12,F12,E12,D12,C12)</f>
        <v>0.035277777777777776</v>
      </c>
      <c r="O12" s="41">
        <f>TIMEVALUE("1:25:00")-(M12+N12)/2+Q12</f>
        <v>0.023396026234567907</v>
      </c>
      <c r="P12" s="11">
        <f>P$1+O12</f>
        <v>0.8011738040123457</v>
      </c>
    </row>
    <row r="13" spans="1:16" ht="12.75">
      <c r="A13" s="40" t="s">
        <v>217</v>
      </c>
      <c r="B13" s="40">
        <v>2007</v>
      </c>
      <c r="C13" s="4">
        <f>IF(ISERROR(VLOOKUP($A13,'1-5-07'!$B$2:$P$85,14,FALSE)),"",VLOOKUP($A13,'1-5-07'!$B$2:$P$85,14,FALSE))</f>
      </c>
      <c r="D13" s="5">
        <f>IF(ISERROR(VLOOKUP($A13,'15-5-07'!$B$2:$P$85,14,FALSE)),"",VLOOKUP($A13,'15-5-07'!$B$2:$P$85,14,FALSE))</f>
      </c>
      <c r="E13" s="5">
        <f>IF(ISERROR(VLOOKUP($A13,'29-5-07'!$B$2:$P$85,14,FALSE)),"",VLOOKUP($A13,'29-5-07'!$B$2:$P$85,14,FALSE))</f>
      </c>
      <c r="F13" s="5">
        <f>IF(ISERROR(VLOOKUP($A13,'12-6-07'!$B$2:$P$70,14,FALSE)),"",VLOOKUP($A13,'12-6-07'!$B$2:$P$70,14,FALSE))</f>
      </c>
      <c r="G13" s="51">
        <f>IF(ISERROR(VLOOKUP($A13,'26-6-07'!$B$2:$P$70,14,FALSE)),"",VLOOKUP($A13,'26-6-07'!$B$2:$P$70,14,FALSE))</f>
        <v>0.053148148148148146</v>
      </c>
      <c r="H13" s="27">
        <f>IF(ISERROR(VLOOKUP($A13,'10-7-07'!$B$2:$P$70,14,FALSE)),"",VLOOKUP($A13,'10-7-07'!$B$2:$P$70,14,FALSE))</f>
        <v>0.05248842592592592</v>
      </c>
      <c r="I13" s="5">
        <f>IF(ISERROR(VLOOKUP($A13,'24-7-07'!$B$2:$P$70,14,FALSE)),"",VLOOKUP($A13,'24-7-07'!$B$2:$P$70,14,FALSE))</f>
      </c>
      <c r="J13" s="5">
        <f>IF(ISERROR(VLOOKUP($A13,'7-8-07'!$B$2:$P$70,14,FALSE)),"",VLOOKUP($A13,'7-8-07'!$B$2:$P$70,14,FALSE))</f>
      </c>
      <c r="K13" s="5">
        <f>IF(ISERROR(VLOOKUP($A13,'21-8-07'!$B$2:$P$70,14,FALSE)),"",VLOOKUP($A13,'21-8-07'!$B$2:$P$70,14,FALSE))</f>
      </c>
      <c r="L13" s="5"/>
      <c r="M13" s="41">
        <f>AVERAGE(L13,K13,J13,I13,H13,G13,F13,E13,D13,C13)</f>
        <v>0.05281828703703703</v>
      </c>
      <c r="N13" s="41">
        <f>MIN(L13,K13,J13,I13,H13,G13,F13,E13,D13,C13)</f>
        <v>0.05248842592592592</v>
      </c>
      <c r="O13" s="41">
        <f>TIMEVALUE("1:25:00")-(M13+N13)/2+Q13</f>
        <v>0.006374421296296305</v>
      </c>
      <c r="P13" s="11">
        <f>P$1+O13</f>
        <v>0.7841521990740741</v>
      </c>
    </row>
    <row r="14" spans="1:16" ht="12.75">
      <c r="A14" s="40" t="s">
        <v>155</v>
      </c>
      <c r="B14" s="40">
        <v>2007</v>
      </c>
      <c r="C14" s="4">
        <f>IF(ISERROR(VLOOKUP($A14,'1-5-07'!$B$2:$P$85,14,FALSE)),"",VLOOKUP($A14,'1-5-07'!$B$2:$P$85,14,FALSE))</f>
      </c>
      <c r="D14" s="5">
        <f>IF(ISERROR(VLOOKUP($A14,'15-5-07'!$B$2:$P$85,14,FALSE)),"",VLOOKUP($A14,'15-5-07'!$B$2:$P$85,14,FALSE))</f>
        <v>0.03912037037037037</v>
      </c>
      <c r="E14" s="5">
        <f>IF(ISERROR(VLOOKUP($A14,'29-5-07'!$B$2:$P$85,14,FALSE)),"",VLOOKUP($A14,'29-5-07'!$B$2:$P$85,14,FALSE))</f>
        <v>0.039108796296296294</v>
      </c>
      <c r="F14" s="5">
        <f>IF(ISERROR(VLOOKUP($A14,'12-6-07'!$B$2:$P$70,14,FALSE)),"",VLOOKUP($A14,'12-6-07'!$B$2:$P$70,14,FALSE))</f>
      </c>
      <c r="G14" s="5">
        <f>IF(ISERROR(VLOOKUP($A14,'26-6-07'!$B$2:$P$70,14,FALSE)),"",VLOOKUP($A14,'26-6-07'!$B$2:$P$70,14,FALSE))</f>
      </c>
      <c r="H14" s="5">
        <f>IF(ISERROR(VLOOKUP($A14,'10-7-07'!$B$2:$P$70,14,FALSE)),"",VLOOKUP($A14,'10-7-07'!$B$2:$P$70,14,FALSE))</f>
      </c>
      <c r="I14" s="5">
        <f>IF(ISERROR(VLOOKUP($A14,'24-7-07'!$B$2:$P$70,14,FALSE)),"",VLOOKUP($A14,'24-7-07'!$B$2:$P$70,14,FALSE))</f>
        <v>0.03825231481481481</v>
      </c>
      <c r="J14" s="5">
        <f>IF(ISERROR(VLOOKUP($A14,'7-8-07'!$B$2:$P$70,14,FALSE)),"",VLOOKUP($A14,'7-8-07'!$B$2:$P$70,14,FALSE))</f>
      </c>
      <c r="K14" s="5">
        <f>IF(ISERROR(VLOOKUP($A14,'21-8-07'!$B$2:$P$70,14,FALSE)),"",VLOOKUP($A14,'21-8-07'!$B$2:$P$70,14,FALSE))</f>
        <v>0.038564814814814816</v>
      </c>
      <c r="L14" s="5"/>
      <c r="M14" s="41">
        <f>AVERAGE(L14,K14,J14,I14,H14,G14,F14,E14,D14,C14)</f>
        <v>0.03876157407407407</v>
      </c>
      <c r="N14" s="41">
        <f>MIN(L14,K14,J14,I14,H14,G14,F14,E14,D14,C14)</f>
        <v>0.03825231481481481</v>
      </c>
      <c r="O14" s="41">
        <f>TIMEVALUE("1:25:00")-(M14+N14)/2+Q14</f>
        <v>0.020520833333333342</v>
      </c>
      <c r="P14" s="11">
        <f>P$1+O14</f>
        <v>0.7982986111111111</v>
      </c>
    </row>
    <row r="15" spans="1:16" ht="12.75">
      <c r="A15" s="40" t="s">
        <v>158</v>
      </c>
      <c r="B15" s="40">
        <v>2007</v>
      </c>
      <c r="C15" s="27">
        <f>IF(ISERROR(VLOOKUP($A15,'1-5-07'!$B$2:$P$85,14,FALSE)),"",VLOOKUP($A15,'1-5-07'!$B$2:$P$85,14,FALSE))</f>
        <v>0.037881944444444454</v>
      </c>
      <c r="D15" s="5">
        <f>IF(ISERROR(VLOOKUP($A15,'15-5-07'!$B$2:$P$85,14,FALSE)),"",VLOOKUP($A15,'15-5-07'!$B$2:$P$85,14,FALSE))</f>
      </c>
      <c r="E15" s="27">
        <f>IF(ISERROR(VLOOKUP($A15,'29-5-07'!$B$2:$P$85,14,FALSE)),"",VLOOKUP($A15,'29-5-07'!$B$2:$P$85,14,FALSE))</f>
        <v>0.0369212962962963</v>
      </c>
      <c r="F15" s="5">
        <f>IF(ISERROR(VLOOKUP($A15,'12-6-07'!$B$2:$P$70,14,FALSE)),"",VLOOKUP($A15,'12-6-07'!$B$2:$P$70,14,FALSE))</f>
      </c>
      <c r="G15" s="5">
        <f>IF(ISERROR(VLOOKUP($A15,'26-6-07'!$B$2:$P$70,14,FALSE)),"",VLOOKUP($A15,'26-6-07'!$B$2:$P$70,14,FALSE))</f>
      </c>
      <c r="H15" s="5">
        <f>IF(ISERROR(VLOOKUP($A15,'10-7-07'!$B$2:$P$70,14,FALSE)),"",VLOOKUP($A15,'10-7-07'!$B$2:$P$70,14,FALSE))</f>
      </c>
      <c r="I15" s="5">
        <f>IF(ISERROR(VLOOKUP($A15,'24-7-07'!$B$2:$P$70,14,FALSE)),"",VLOOKUP($A15,'24-7-07'!$B$2:$P$70,14,FALSE))</f>
      </c>
      <c r="J15" s="5">
        <f>IF(ISERROR(VLOOKUP($A15,'7-8-07'!$B$2:$P$70,14,FALSE)),"",VLOOKUP($A15,'7-8-07'!$B$2:$P$70,14,FALSE))</f>
      </c>
      <c r="K15" s="5">
        <f>IF(ISERROR(VLOOKUP($A15,'21-8-07'!$B$2:$P$70,14,FALSE)),"",VLOOKUP($A15,'21-8-07'!$B$2:$P$70,14,FALSE))</f>
      </c>
      <c r="L15" s="5"/>
      <c r="M15" s="41">
        <f>AVERAGE(L15,K15,J15,I15,H15,G15,F15,E15,D15,C15)</f>
        <v>0.03740162037037038</v>
      </c>
      <c r="N15" s="41">
        <f>MIN(L15,K15,J15,I15,H15,G15,F15,E15,D15,C15)</f>
        <v>0.0369212962962963</v>
      </c>
      <c r="O15" s="41">
        <f>TIMEVALUE("1:25:00")-(M15+N15)/2+Q15</f>
        <v>0.02186631944444444</v>
      </c>
      <c r="P15" s="11">
        <f>P$1+O15</f>
        <v>0.7996440972222222</v>
      </c>
    </row>
    <row r="16" spans="1:16" ht="12.75">
      <c r="A16" s="40" t="s">
        <v>188</v>
      </c>
      <c r="B16" s="40">
        <v>2007</v>
      </c>
      <c r="C16" s="51">
        <f>IF(ISERROR(VLOOKUP($A16,'1-5-07'!$B$2:$P$85,14,FALSE)),"",VLOOKUP($A16,'1-5-07'!$B$2:$P$85,14,FALSE))</f>
        <v>0.04238425925925925</v>
      </c>
      <c r="D16" s="5">
        <f>IF(ISERROR(VLOOKUP($A16,'15-5-07'!$B$2:$P$85,14,FALSE)),"",VLOOKUP($A16,'15-5-07'!$B$2:$P$85,14,FALSE))</f>
      </c>
      <c r="E16" s="5">
        <f>IF(ISERROR(VLOOKUP($A16,'29-5-07'!$B$2:$P$85,14,FALSE)),"",VLOOKUP($A16,'29-5-07'!$B$2:$P$85,14,FALSE))</f>
        <v>0.042395833333333334</v>
      </c>
      <c r="F16" s="5">
        <f>IF(ISERROR(VLOOKUP($A16,'12-6-07'!$B$2:$P$70,14,FALSE)),"",VLOOKUP($A16,'12-6-07'!$B$2:$P$70,14,FALSE))</f>
        <v>0.04255787037037038</v>
      </c>
      <c r="G16" s="5">
        <f>IF(ISERROR(VLOOKUP($A16,'26-6-07'!$B$2:$P$70,14,FALSE)),"",VLOOKUP($A16,'26-6-07'!$B$2:$P$70,14,FALSE))</f>
      </c>
      <c r="H16" s="27">
        <f>IF(ISERROR(VLOOKUP($A16,'10-7-07'!$B$2:$P$70,14,FALSE)),"",VLOOKUP($A16,'10-7-07'!$B$2:$P$70,14,FALSE))</f>
        <v>0.04200231481481481</v>
      </c>
      <c r="I16" s="5">
        <f>IF(ISERROR(VLOOKUP($A16,'24-7-07'!$B$2:$P$70,14,FALSE)),"",VLOOKUP($A16,'24-7-07'!$B$2:$P$70,14,FALSE))</f>
      </c>
      <c r="J16" s="5">
        <f>IF(ISERROR(VLOOKUP($A16,'7-8-07'!$B$2:$P$70,14,FALSE)),"",VLOOKUP($A16,'7-8-07'!$B$2:$P$70,14,FALSE))</f>
      </c>
      <c r="K16" s="5">
        <f>IF(ISERROR(VLOOKUP($A16,'21-8-07'!$B$2:$P$70,14,FALSE)),"",VLOOKUP($A16,'21-8-07'!$B$2:$P$70,14,FALSE))</f>
      </c>
      <c r="L16" s="5"/>
      <c r="M16" s="41">
        <f>AVERAGE(L16,K16,J16,I16,H16,G16,F16,E16,D16,C16)</f>
        <v>0.04233506944444444</v>
      </c>
      <c r="N16" s="41">
        <f>MIN(L16,K16,J16,I16,H16,G16,F16,E16,D16,C16)</f>
        <v>0.04200231481481481</v>
      </c>
      <c r="O16" s="41">
        <f>TIMEVALUE("1:25:00")-(M16+N16)/2+Q16</f>
        <v>0.016859085648148156</v>
      </c>
      <c r="P16" s="11">
        <f>P$1+O16</f>
        <v>0.794636863425926</v>
      </c>
    </row>
    <row r="17" spans="1:16" ht="12.75">
      <c r="A17" s="40" t="s">
        <v>193</v>
      </c>
      <c r="B17" s="40">
        <v>2007</v>
      </c>
      <c r="C17" s="51">
        <f>IF(ISERROR(VLOOKUP($A17,'1-5-07'!$B$2:$P$85,14,FALSE)),"",VLOOKUP($A17,'1-5-07'!$B$2:$P$85,14,FALSE))</f>
        <v>0.044849537037037035</v>
      </c>
      <c r="D17" s="5">
        <f>IF(ISERROR(VLOOKUP($A17,'15-5-07'!$B$2:$P$85,14,FALSE)),"",VLOOKUP($A17,'15-5-07'!$B$2:$P$85,14,FALSE))</f>
      </c>
      <c r="E17" s="5">
        <f>IF(ISERROR(VLOOKUP($A17,'29-5-07'!$B$2:$P$85,14,FALSE)),"",VLOOKUP($A17,'29-5-07'!$B$2:$P$85,14,FALSE))</f>
      </c>
      <c r="F17" s="5">
        <f>IF(ISERROR(VLOOKUP($A17,'12-6-07'!$B$2:$P$70,14,FALSE)),"",VLOOKUP($A17,'12-6-07'!$B$2:$P$70,14,FALSE))</f>
      </c>
      <c r="G17" s="5">
        <f>IF(ISERROR(VLOOKUP($A17,'26-6-07'!$B$2:$P$70,14,FALSE)),"",VLOOKUP($A17,'26-6-07'!$B$2:$P$70,14,FALSE))</f>
      </c>
      <c r="H17" s="5">
        <f>IF(ISERROR(VLOOKUP($A17,'10-7-07'!$B$2:$P$70,14,FALSE)),"",VLOOKUP($A17,'10-7-07'!$B$2:$P$70,14,FALSE))</f>
        <v>0.04638888888888888</v>
      </c>
      <c r="I17" s="5">
        <f>IF(ISERROR(VLOOKUP($A17,'24-7-07'!$B$2:$P$70,14,FALSE)),"",VLOOKUP($A17,'24-7-07'!$B$2:$P$70,14,FALSE))</f>
      </c>
      <c r="J17" s="5">
        <f>IF(ISERROR(VLOOKUP($A17,'7-8-07'!$B$2:$P$70,14,FALSE)),"",VLOOKUP($A17,'7-8-07'!$B$2:$P$70,14,FALSE))</f>
      </c>
      <c r="K17" s="5">
        <f>IF(ISERROR(VLOOKUP($A17,'21-8-07'!$B$2:$P$70,14,FALSE)),"",VLOOKUP($A17,'21-8-07'!$B$2:$P$70,14,FALSE))</f>
      </c>
      <c r="L17" s="5"/>
      <c r="M17" s="41">
        <f>AVERAGE(L17,K17,J17,I17,H17,G17,F17,E17,D17,C17)</f>
        <v>0.04561921296296296</v>
      </c>
      <c r="N17" s="41">
        <f>MIN(L17,K17,J17,I17,H17,G17,F17,E17,D17,C17)</f>
        <v>0.044849537037037035</v>
      </c>
      <c r="O17" s="41">
        <f>TIMEVALUE("1:25:00")-(M17+N17)/2+Q17</f>
        <v>0.01379340277777779</v>
      </c>
      <c r="P17" s="11">
        <f>P$1+O17</f>
        <v>0.7915711805555555</v>
      </c>
    </row>
    <row r="18" spans="1:16" ht="12.75">
      <c r="A18" s="40" t="s">
        <v>19</v>
      </c>
      <c r="B18" s="40">
        <v>2007</v>
      </c>
      <c r="C18" s="27">
        <f>IF(ISERROR(VLOOKUP($A18,'1-5-07'!$B$2:$P$85,14,FALSE)),"",VLOOKUP($A18,'1-5-07'!$B$2:$P$85,14,FALSE))</f>
        <v>0.03751157407407407</v>
      </c>
      <c r="D18" s="5">
        <f>IF(ISERROR(VLOOKUP($A18,'15-5-07'!$B$2:$P$85,14,FALSE)),"",VLOOKUP($A18,'15-5-07'!$B$2:$P$85,14,FALSE))</f>
        <v>0.03952546296296297</v>
      </c>
      <c r="E18" s="5" t="str">
        <f>IF(ISERROR(VLOOKUP($A18,'29-5-07'!$B$2:$P$85,14,FALSE)),"",VLOOKUP($A18,'29-5-07'!$B$2:$P$85,14,FALSE))</f>
        <v>dnf</v>
      </c>
      <c r="F18" s="5">
        <f>IF(ISERROR(VLOOKUP($A18,'12-6-07'!$B$2:$P$70,14,FALSE)),"",VLOOKUP($A18,'12-6-07'!$B$2:$P$70,14,FALSE))</f>
        <v>0.039432870370370375</v>
      </c>
      <c r="G18" s="5">
        <f>IF(ISERROR(VLOOKUP($A18,'26-6-07'!$B$2:$P$70,14,FALSE)),"",VLOOKUP($A18,'26-6-07'!$B$2:$P$70,14,FALSE))</f>
      </c>
      <c r="H18" s="5">
        <f>IF(ISERROR(VLOOKUP($A18,'10-7-07'!$B$2:$P$70,14,FALSE)),"",VLOOKUP($A18,'10-7-07'!$B$2:$P$70,14,FALSE))</f>
      </c>
      <c r="I18" s="5">
        <f>IF(ISERROR(VLOOKUP($A18,'24-7-07'!$B$2:$P$70,14,FALSE)),"",VLOOKUP($A18,'24-7-07'!$B$2:$P$70,14,FALSE))</f>
        <v>0.04013888888888888</v>
      </c>
      <c r="J18" s="5" t="str">
        <f>IF(ISERROR(VLOOKUP($A18,'7-8-07'!$B$2:$P$70,14,FALSE)),"",VLOOKUP($A18,'7-8-07'!$B$2:$P$70,14,FALSE))</f>
        <v>dnf</v>
      </c>
      <c r="K18" s="5" t="str">
        <f>IF(ISERROR(VLOOKUP($A18,'21-8-07'!$B$2:$P$70,14,FALSE)),"",VLOOKUP($A18,'21-8-07'!$B$2:$P$70,14,FALSE))</f>
        <v>dnf</v>
      </c>
      <c r="L18" s="5"/>
      <c r="M18" s="41">
        <f>AVERAGE(L18,K18,J18,I18,H18,G18,F18,E18,D18,C18)</f>
        <v>0.03915219907407407</v>
      </c>
      <c r="N18" s="41">
        <f>MIN(L18,K18,J18,I18,H18,G18,F18,E18,D18,C18)</f>
        <v>0.03751157407407407</v>
      </c>
      <c r="O18" s="41">
        <f>TIMEVALUE("1:25:00")-(M18+N18)/2+Q18</f>
        <v>0.020695891203703708</v>
      </c>
      <c r="P18" s="11">
        <f>P$1+O18</f>
        <v>0.7984736689814815</v>
      </c>
    </row>
    <row r="19" spans="1:16" ht="12.75">
      <c r="A19" s="40" t="s">
        <v>145</v>
      </c>
      <c r="B19" s="40">
        <v>2007</v>
      </c>
      <c r="C19" s="27">
        <f>IF(ISERROR(VLOOKUP($A19,'1-5-07'!$B$2:$P$85,14,FALSE)),"",VLOOKUP($A19,'1-5-07'!$B$2:$P$85,14,FALSE))</f>
        <v>0.04420138888888889</v>
      </c>
      <c r="D19" s="5">
        <f>IF(ISERROR(VLOOKUP($A19,'15-5-07'!$B$2:$P$85,14,FALSE)),"",VLOOKUP($A19,'15-5-07'!$B$2:$P$85,14,FALSE))</f>
        <v>0.04488425925925926</v>
      </c>
      <c r="E19" s="5">
        <f>IF(ISERROR(VLOOKUP($A19,'29-5-07'!$B$2:$P$85,14,FALSE)),"",VLOOKUP($A19,'29-5-07'!$B$2:$P$85,14,FALSE))</f>
      </c>
      <c r="F19" s="5">
        <f>IF(ISERROR(VLOOKUP($A19,'12-6-07'!$B$2:$P$70,14,FALSE)),"",VLOOKUP($A19,'12-6-07'!$B$2:$P$70,14,FALSE))</f>
      </c>
      <c r="G19" s="5">
        <f>IF(ISERROR(VLOOKUP($A19,'26-6-07'!$B$2:$P$70,14,FALSE)),"",VLOOKUP($A19,'26-6-07'!$B$2:$P$70,14,FALSE))</f>
        <v>0.04525462962962963</v>
      </c>
      <c r="H19" s="5">
        <f>IF(ISERROR(VLOOKUP($A19,'10-7-07'!$B$2:$P$70,14,FALSE)),"",VLOOKUP($A19,'10-7-07'!$B$2:$P$70,14,FALSE))</f>
      </c>
      <c r="I19" s="5">
        <f>IF(ISERROR(VLOOKUP($A19,'24-7-07'!$B$2:$P$70,14,FALSE)),"",VLOOKUP($A19,'24-7-07'!$B$2:$P$70,14,FALSE))</f>
        <v>0.04493055555555556</v>
      </c>
      <c r="J19" s="5">
        <f>IF(ISERROR(VLOOKUP($A19,'7-8-07'!$B$2:$P$70,14,FALSE)),"",VLOOKUP($A19,'7-8-07'!$B$2:$P$70,14,FALSE))</f>
      </c>
      <c r="K19" s="5">
        <f>IF(ISERROR(VLOOKUP($A19,'21-8-07'!$B$2:$P$70,14,FALSE)),"",VLOOKUP($A19,'21-8-07'!$B$2:$P$70,14,FALSE))</f>
      </c>
      <c r="L19" s="5"/>
      <c r="M19" s="41">
        <f>AVERAGE(L19,K19,J19,I19,H19,G19,F19,E19,D19,C19)</f>
        <v>0.04481770833333334</v>
      </c>
      <c r="N19" s="41">
        <f>MIN(L19,K19,J19,I19,H19,G19,F19,E19,D19,C19)</f>
        <v>0.04420138888888889</v>
      </c>
      <c r="O19" s="41">
        <f>TIMEVALUE("1:25:00")-(M19+N19)/2+Q19</f>
        <v>0.014518229166666667</v>
      </c>
      <c r="P19" s="11">
        <f>P$1+O19</f>
        <v>0.7922960069444445</v>
      </c>
    </row>
    <row r="20" spans="1:16" ht="12.75">
      <c r="A20" s="40" t="s">
        <v>189</v>
      </c>
      <c r="B20" s="40">
        <v>2007</v>
      </c>
      <c r="C20" s="51">
        <f>IF(ISERROR(VLOOKUP($A20,'1-5-07'!$B$2:$P$85,14,FALSE)),"",VLOOKUP($A20,'1-5-07'!$B$2:$P$85,14,FALSE))</f>
        <v>0.03702546296296296</v>
      </c>
      <c r="D20" s="5">
        <f>IF(ISERROR(VLOOKUP($A20,'15-5-07'!$B$2:$P$85,14,FALSE)),"",VLOOKUP($A20,'15-5-07'!$B$2:$P$85,14,FALSE))</f>
      </c>
      <c r="E20" s="27">
        <f>IF(ISERROR(VLOOKUP($A20,'29-5-07'!$B$2:$P$85,14,FALSE)),"",VLOOKUP($A20,'29-5-07'!$B$2:$P$85,14,FALSE))</f>
        <v>0.03681712962962963</v>
      </c>
      <c r="F20" s="5">
        <f>IF(ISERROR(VLOOKUP($A20,'12-6-07'!$B$2:$P$70,14,FALSE)),"",VLOOKUP($A20,'12-6-07'!$B$2:$P$70,14,FALSE))</f>
      </c>
      <c r="G20" s="5">
        <f>IF(ISERROR(VLOOKUP($A20,'26-6-07'!$B$2:$P$70,14,FALSE)),"",VLOOKUP($A20,'26-6-07'!$B$2:$P$70,14,FALSE))</f>
        <v>0.03710648148148148</v>
      </c>
      <c r="H20" s="27">
        <f>IF(ISERROR(VLOOKUP($A20,'10-7-07'!$B$2:$P$70,14,FALSE)),"",VLOOKUP($A20,'10-7-07'!$B$2:$P$70,14,FALSE))</f>
        <v>0.036793981481481476</v>
      </c>
      <c r="I20" s="5">
        <f>IF(ISERROR(VLOOKUP($A20,'24-7-07'!$B$2:$P$70,14,FALSE)),"",VLOOKUP($A20,'24-7-07'!$B$2:$P$70,14,FALSE))</f>
        <v>0.037488425925925925</v>
      </c>
      <c r="J20" s="5">
        <f>IF(ISERROR(VLOOKUP($A20,'7-8-07'!$B$2:$P$70,14,FALSE)),"",VLOOKUP($A20,'7-8-07'!$B$2:$P$70,14,FALSE))</f>
        <v>0.03753472222222222</v>
      </c>
      <c r="K20" s="5">
        <f>IF(ISERROR(VLOOKUP($A20,'21-8-07'!$B$2:$P$70,14,FALSE)),"",VLOOKUP($A20,'21-8-07'!$B$2:$P$70,14,FALSE))</f>
        <v>0.03726851851851852</v>
      </c>
      <c r="L20" s="5"/>
      <c r="M20" s="41">
        <f>AVERAGE(L20,K20,J20,I20,H20,G20,F20,E20,D20,C20)</f>
        <v>0.037147817460317464</v>
      </c>
      <c r="N20" s="41">
        <f>MIN(L20,K20,J20,I20,H20,G20,F20,E20,D20,C20)</f>
        <v>0.036793981481481476</v>
      </c>
      <c r="O20" s="41">
        <f>TIMEVALUE("1:25:00")-(M20+N20)/2+Q20</f>
        <v>0.02205687830687831</v>
      </c>
      <c r="P20" s="11">
        <f>P$1+O20</f>
        <v>0.7998346560846561</v>
      </c>
    </row>
    <row r="21" spans="1:18" ht="12.75">
      <c r="A21" s="40" t="s">
        <v>199</v>
      </c>
      <c r="B21" s="40">
        <v>2007</v>
      </c>
      <c r="C21" s="4">
        <f>IF(ISERROR(VLOOKUP($A21,'1-5-07'!$B$2:$P$85,14,FALSE)),"",VLOOKUP($A21,'1-5-07'!$B$2:$P$85,14,FALSE))</f>
      </c>
      <c r="D21" s="51">
        <f>IF(ISERROR(VLOOKUP($A21,'15-5-07'!$B$2:$P$85,14,FALSE)),"",VLOOKUP($A21,'15-5-07'!$B$2:$P$85,14,FALSE))</f>
        <v>0.03839120370370371</v>
      </c>
      <c r="E21" s="5">
        <f>IF(ISERROR(VLOOKUP($A21,'29-5-07'!$B$2:$P$85,14,FALSE)),"",VLOOKUP($A21,'29-5-07'!$B$2:$P$85,14,FALSE))</f>
      </c>
      <c r="F21" s="5">
        <f>IF(ISERROR(VLOOKUP($A21,'12-6-07'!$B$2:$P$70,14,FALSE)),"",VLOOKUP($A21,'12-6-07'!$B$2:$P$70,14,FALSE))</f>
      </c>
      <c r="G21" s="5">
        <f>IF(ISERROR(VLOOKUP($A21,'26-6-07'!$B$2:$P$70,14,FALSE)),"",VLOOKUP($A21,'26-6-07'!$B$2:$P$70,14,FALSE))</f>
      </c>
      <c r="H21" s="5">
        <f>IF(ISERROR(VLOOKUP($A21,'10-7-07'!$B$2:$P$70,14,FALSE)),"",VLOOKUP($A21,'10-7-07'!$B$2:$P$70,14,FALSE))</f>
      </c>
      <c r="I21" s="5">
        <f>IF(ISERROR(VLOOKUP($A21,'24-7-07'!$B$2:$P$70,14,FALSE)),"",VLOOKUP($A21,'24-7-07'!$B$2:$P$70,14,FALSE))</f>
      </c>
      <c r="J21" s="5">
        <f>IF(ISERROR(VLOOKUP($A21,'7-8-07'!$B$2:$P$70,14,FALSE)),"",VLOOKUP($A21,'7-8-07'!$B$2:$P$70,14,FALSE))</f>
      </c>
      <c r="K21" s="5">
        <f>IF(ISERROR(VLOOKUP($A21,'21-8-07'!$B$2:$P$70,14,FALSE)),"",VLOOKUP($A21,'21-8-07'!$B$2:$P$70,14,FALSE))</f>
      </c>
      <c r="L21" s="5"/>
      <c r="M21" s="41">
        <f>AVERAGE(L21,K21,J21,I21,H21,G21,F21,E21,D21,C21)</f>
        <v>0.03839120370370371</v>
      </c>
      <c r="N21" s="41">
        <f>MIN(L21,K21,J21,I21,H21,G21,F21,E21,D21,C21)</f>
        <v>0.03839120370370371</v>
      </c>
      <c r="O21" s="41">
        <f>TIMEVALUE("1:25:00")-(M21+N21)/2+Q21</f>
        <v>0.022719907407407404</v>
      </c>
      <c r="P21" s="11">
        <f>P$1+O21</f>
        <v>0.8004976851851852</v>
      </c>
      <c r="Q21" s="43">
        <v>0.0020833333333333333</v>
      </c>
      <c r="R21" t="s">
        <v>167</v>
      </c>
    </row>
    <row r="22" spans="1:16" ht="12.75">
      <c r="A22" s="40" t="s">
        <v>184</v>
      </c>
      <c r="B22" s="40">
        <v>2007</v>
      </c>
      <c r="C22" s="51">
        <f>IF(ISERROR(VLOOKUP($A22,'1-5-07'!$B$2:$P$85,14,FALSE)),"",VLOOKUP($A22,'1-5-07'!$B$2:$P$85,14,FALSE))</f>
        <v>0.04104166666666667</v>
      </c>
      <c r="D22" s="5">
        <f>IF(ISERROR(VLOOKUP($A22,'15-5-07'!$B$2:$P$85,14,FALSE)),"",VLOOKUP($A22,'15-5-07'!$B$2:$P$85,14,FALSE))</f>
      </c>
      <c r="E22" s="5">
        <f>IF(ISERROR(VLOOKUP($A22,'29-5-07'!$B$2:$P$85,14,FALSE)),"",VLOOKUP($A22,'29-5-07'!$B$2:$P$85,14,FALSE))</f>
      </c>
      <c r="F22" s="27">
        <f>IF(ISERROR(VLOOKUP($A22,'12-6-07'!$B$2:$P$70,14,FALSE)),"",VLOOKUP($A22,'12-6-07'!$B$2:$P$70,14,FALSE))</f>
        <v>0.04068287037037037</v>
      </c>
      <c r="G22" s="5">
        <f>IF(ISERROR(VLOOKUP($A22,'26-6-07'!$B$2:$P$70,14,FALSE)),"",VLOOKUP($A22,'26-6-07'!$B$2:$P$70,14,FALSE))</f>
      </c>
      <c r="H22" s="5">
        <f>IF(ISERROR(VLOOKUP($A22,'10-7-07'!$B$2:$P$70,14,FALSE)),"",VLOOKUP($A22,'10-7-07'!$B$2:$P$70,14,FALSE))</f>
        <v>0.041909722222222216</v>
      </c>
      <c r="I22" s="5">
        <f>IF(ISERROR(VLOOKUP($A22,'24-7-07'!$B$2:$P$70,14,FALSE)),"",VLOOKUP($A22,'24-7-07'!$B$2:$P$70,14,FALSE))</f>
      </c>
      <c r="J22" s="5">
        <f>IF(ISERROR(VLOOKUP($A22,'7-8-07'!$B$2:$P$70,14,FALSE)),"",VLOOKUP($A22,'7-8-07'!$B$2:$P$70,14,FALSE))</f>
      </c>
      <c r="K22" s="5">
        <f>IF(ISERROR(VLOOKUP($A22,'21-8-07'!$B$2:$P$70,14,FALSE)),"",VLOOKUP($A22,'21-8-07'!$B$2:$P$70,14,FALSE))</f>
      </c>
      <c r="L22" s="5"/>
      <c r="M22" s="41">
        <f>AVERAGE(L22,K22,J22,I22,H22,G22,F22,E22,D22,C22)</f>
        <v>0.04121141975308642</v>
      </c>
      <c r="N22" s="41">
        <f>MIN(L22,K22,J22,I22,H22,G22,F22,E22,D22,C22)</f>
        <v>0.04068287037037037</v>
      </c>
      <c r="O22" s="41">
        <f>TIMEVALUE("1:25:00")-(M22+N22)/2+Q22</f>
        <v>0.018080632716049393</v>
      </c>
      <c r="P22" s="11">
        <f>P$1+O22</f>
        <v>0.7958584104938272</v>
      </c>
    </row>
    <row r="23" spans="1:18" ht="12.75">
      <c r="A23" s="40" t="s">
        <v>23</v>
      </c>
      <c r="B23" s="40">
        <v>2007</v>
      </c>
      <c r="C23" s="4">
        <f>IF(ISERROR(VLOOKUP($A23,'1-5-07'!$B$2:$P$85,14,FALSE)),"",VLOOKUP($A23,'1-5-07'!$B$2:$P$85,14,FALSE))</f>
      </c>
      <c r="D23" s="5">
        <f>IF(ISERROR(VLOOKUP($A23,'15-5-07'!$B$2:$P$85,14,FALSE)),"",VLOOKUP($A23,'15-5-07'!$B$2:$P$85,14,FALSE))</f>
      </c>
      <c r="E23" s="5">
        <f>IF(ISERROR(VLOOKUP($A23,'29-5-07'!$B$2:$P$85,14,FALSE)),"",VLOOKUP($A23,'29-5-07'!$B$2:$P$85,14,FALSE))</f>
      </c>
      <c r="F23" s="5">
        <f>IF(ISERROR(VLOOKUP($A23,'12-6-07'!$B$2:$P$70,14,FALSE)),"",VLOOKUP($A23,'12-6-07'!$B$2:$P$70,14,FALSE))</f>
      </c>
      <c r="G23" s="5">
        <f>IF(ISERROR(VLOOKUP($A23,'26-6-07'!$B$2:$P$70,14,FALSE)),"",VLOOKUP($A23,'26-6-07'!$B$2:$P$70,14,FALSE))</f>
      </c>
      <c r="H23" s="27">
        <f>IF(ISERROR(VLOOKUP($A23,'10-7-07'!$B$2:$P$70,14,FALSE)),"",VLOOKUP($A23,'10-7-07'!$B$2:$P$70,14,FALSE))</f>
        <v>0.03877314814814815</v>
      </c>
      <c r="I23" s="5">
        <f>IF(ISERROR(VLOOKUP($A23,'24-7-07'!$B$2:$P$70,14,FALSE)),"",VLOOKUP($A23,'24-7-07'!$B$2:$P$70,14,FALSE))</f>
      </c>
      <c r="J23" s="5">
        <f>IF(ISERROR(VLOOKUP($A23,'7-8-07'!$B$2:$P$70,14,FALSE)),"",VLOOKUP($A23,'7-8-07'!$B$2:$P$70,14,FALSE))</f>
      </c>
      <c r="K23" s="5">
        <f>IF(ISERROR(VLOOKUP($A23,'21-8-07'!$B$2:$P$70,14,FALSE)),"",VLOOKUP($A23,'21-8-07'!$B$2:$P$70,14,FALSE))</f>
      </c>
      <c r="L23" s="5"/>
      <c r="M23" s="41">
        <f>AVERAGE(L23,K23,J23,I23,H23,G23,F23,E23,D23,C23)</f>
        <v>0.03877314814814815</v>
      </c>
      <c r="N23" s="41">
        <f>MIN(L23,K23,J23,I23,H23,G23,F23,E23,D23,C23)</f>
        <v>0.03877314814814815</v>
      </c>
      <c r="O23" s="41">
        <f>TIMEVALUE("1:25:00")-(M23+N23)/2+Q23</f>
        <v>0.020949074074074082</v>
      </c>
      <c r="P23" s="11">
        <f>P$1+O23</f>
        <v>0.7987268518518519</v>
      </c>
      <c r="Q23" s="43">
        <v>0.0006944444444444445</v>
      </c>
      <c r="R23" t="s">
        <v>166</v>
      </c>
    </row>
    <row r="24" spans="1:16" ht="12.75">
      <c r="A24" s="40" t="s">
        <v>140</v>
      </c>
      <c r="B24" s="40">
        <v>2007</v>
      </c>
      <c r="C24" s="27">
        <f>IF(ISERROR(VLOOKUP($A24,'1-5-07'!$B$2:$P$85,14,FALSE)),"",VLOOKUP($A24,'1-5-07'!$B$2:$P$85,14,FALSE))</f>
        <v>0.039629629629629626</v>
      </c>
      <c r="D24" s="5">
        <f>IF(ISERROR(VLOOKUP($A24,'15-5-07'!$B$2:$P$85,14,FALSE)),"",VLOOKUP($A24,'15-5-07'!$B$2:$P$85,14,FALSE))</f>
      </c>
      <c r="E24" s="5">
        <f>IF(ISERROR(VLOOKUP($A24,'29-5-07'!$B$2:$P$85,14,FALSE)),"",VLOOKUP($A24,'29-5-07'!$B$2:$P$85,14,FALSE))</f>
        <v>0.04010416666666666</v>
      </c>
      <c r="F24" s="5" t="str">
        <f>IF(ISERROR(VLOOKUP($A24,'12-6-07'!$B$2:$P$70,14,FALSE)),"",VLOOKUP($A24,'12-6-07'!$B$2:$P$70,14,FALSE))</f>
        <v>dnf</v>
      </c>
      <c r="G24" s="5">
        <f>IF(ISERROR(VLOOKUP($A24,'26-6-07'!$B$2:$P$70,14,FALSE)),"",VLOOKUP($A24,'26-6-07'!$B$2:$P$70,14,FALSE))</f>
      </c>
      <c r="H24" s="27">
        <f>IF(ISERROR(VLOOKUP($A24,'10-7-07'!$B$2:$P$70,14,FALSE)),"",VLOOKUP($A24,'10-7-07'!$B$2:$P$70,14,FALSE))</f>
        <v>0.03902777777777777</v>
      </c>
      <c r="I24" s="5">
        <f>IF(ISERROR(VLOOKUP($A24,'24-7-07'!$B$2:$P$70,14,FALSE)),"",VLOOKUP($A24,'24-7-07'!$B$2:$P$70,14,FALSE))</f>
      </c>
      <c r="J24" s="5">
        <f>IF(ISERROR(VLOOKUP($A24,'7-8-07'!$B$2:$P$70,14,FALSE)),"",VLOOKUP($A24,'7-8-07'!$B$2:$P$70,14,FALSE))</f>
      </c>
      <c r="K24" s="5">
        <f>IF(ISERROR(VLOOKUP($A24,'21-8-07'!$B$2:$P$70,14,FALSE)),"",VLOOKUP($A24,'21-8-07'!$B$2:$P$70,14,FALSE))</f>
      </c>
      <c r="L24" s="5"/>
      <c r="M24" s="41">
        <f>AVERAGE(L24,K24,J24,I24,H24,G24,F24,E24,D24,C24)</f>
        <v>0.03958719135802469</v>
      </c>
      <c r="N24" s="41">
        <f>MIN(L24,K24,J24,I24,H24,G24,F24,E24,D24,C24)</f>
        <v>0.03902777777777777</v>
      </c>
      <c r="O24" s="41">
        <f>TIMEVALUE("1:25:00")-(M24+N24)/2+Q24</f>
        <v>0.019720293209876553</v>
      </c>
      <c r="P24" s="11">
        <f>P$1+O24</f>
        <v>0.7974980709876544</v>
      </c>
    </row>
    <row r="25" spans="1:16" ht="12.75">
      <c r="A25" s="40" t="s">
        <v>220</v>
      </c>
      <c r="B25" s="40">
        <v>2007</v>
      </c>
      <c r="C25" s="4">
        <f>IF(ISERROR(VLOOKUP($A25,'1-5-07'!$B$2:$P$85,14,FALSE)),"",VLOOKUP($A25,'1-5-07'!$B$2:$P$85,14,FALSE))</f>
      </c>
      <c r="D25" s="5">
        <f>IF(ISERROR(VLOOKUP($A25,'15-5-07'!$B$2:$P$85,14,FALSE)),"",VLOOKUP($A25,'15-5-07'!$B$2:$P$85,14,FALSE))</f>
      </c>
      <c r="E25" s="5">
        <f>IF(ISERROR(VLOOKUP($A25,'29-5-07'!$B$2:$P$85,14,FALSE)),"",VLOOKUP($A25,'29-5-07'!$B$2:$P$85,14,FALSE))</f>
      </c>
      <c r="F25" s="5">
        <f>IF(ISERROR(VLOOKUP($A25,'12-6-07'!$B$2:$P$70,14,FALSE)),"",VLOOKUP($A25,'12-6-07'!$B$2:$P$70,14,FALSE))</f>
      </c>
      <c r="G25" s="5">
        <f>IF(ISERROR(VLOOKUP($A25,'26-6-07'!$B$2:$P$70,14,FALSE)),"",VLOOKUP($A25,'26-6-07'!$B$2:$P$70,14,FALSE))</f>
      </c>
      <c r="H25" s="51">
        <f>IF(ISERROR(VLOOKUP($A25,'10-7-07'!$B$2:$P$70,14,FALSE)),"",VLOOKUP($A25,'10-7-07'!$B$2:$P$70,14,FALSE))</f>
        <v>0.04436342592592593</v>
      </c>
      <c r="I25" s="5">
        <f>IF(ISERROR(VLOOKUP($A25,'24-7-07'!$B$2:$P$70,14,FALSE)),"",VLOOKUP($A25,'24-7-07'!$B$2:$P$70,14,FALSE))</f>
      </c>
      <c r="J25" s="27">
        <f>IF(ISERROR(VLOOKUP($A25,'7-8-07'!$B$2:$P$70,14,FALSE)),"",VLOOKUP($A25,'7-8-07'!$B$2:$P$70,14,FALSE))</f>
        <v>0.043981481481481476</v>
      </c>
      <c r="K25" s="5">
        <f>IF(ISERROR(VLOOKUP($A25,'21-8-07'!$B$2:$P$70,14,FALSE)),"",VLOOKUP($A25,'21-8-07'!$B$2:$P$70,14,FALSE))</f>
      </c>
      <c r="L25" s="5"/>
      <c r="M25" s="41">
        <f>AVERAGE(L25,K25,J25,I25,H25,G25,F25,E25,D25,C25)</f>
        <v>0.04417245370370371</v>
      </c>
      <c r="N25" s="41">
        <f>MIN(L25,K25,J25,I25,H25,G25,F25,E25,D25,C25)</f>
        <v>0.043981481481481476</v>
      </c>
      <c r="O25" s="41">
        <f>TIMEVALUE("1:25:00")-(M25+N25)/2+Q25</f>
        <v>0.014950810185185189</v>
      </c>
      <c r="P25" s="11">
        <f>P$1+O25</f>
        <v>0.792728587962963</v>
      </c>
    </row>
    <row r="26" spans="1:16" ht="12.75">
      <c r="A26" s="40" t="s">
        <v>216</v>
      </c>
      <c r="B26" s="40">
        <v>2007</v>
      </c>
      <c r="C26" s="4">
        <f>IF(ISERROR(VLOOKUP($A26,'1-5-07'!$B$2:$P$85,14,FALSE)),"",VLOOKUP($A26,'1-5-07'!$B$2:$P$85,14,FALSE))</f>
      </c>
      <c r="D26" s="5">
        <f>IF(ISERROR(VLOOKUP($A26,'15-5-07'!$B$2:$P$85,14,FALSE)),"",VLOOKUP($A26,'15-5-07'!$B$2:$P$85,14,FALSE))</f>
      </c>
      <c r="E26" s="5">
        <f>IF(ISERROR(VLOOKUP($A26,'29-5-07'!$B$2:$P$85,14,FALSE)),"",VLOOKUP($A26,'29-5-07'!$B$2:$P$85,14,FALSE))</f>
      </c>
      <c r="F26" s="5">
        <f>IF(ISERROR(VLOOKUP($A26,'12-6-07'!$B$2:$P$70,14,FALSE)),"",VLOOKUP($A26,'12-6-07'!$B$2:$P$70,14,FALSE))</f>
      </c>
      <c r="G26" s="51">
        <f>IF(ISERROR(VLOOKUP($A26,'26-6-07'!$B$2:$P$70,14,FALSE)),"",VLOOKUP($A26,'26-6-07'!$B$2:$P$70,14,FALSE))</f>
        <v>0.041631944444444444</v>
      </c>
      <c r="H26" s="27">
        <f>IF(ISERROR(VLOOKUP($A26,'10-7-07'!$B$2:$P$70,14,FALSE)),"",VLOOKUP($A26,'10-7-07'!$B$2:$P$70,14,FALSE))</f>
        <v>0.04122685185185185</v>
      </c>
      <c r="I26" s="27">
        <f>IF(ISERROR(VLOOKUP($A26,'24-7-07'!$B$2:$P$70,14,FALSE)),"",VLOOKUP($A26,'24-7-07'!$B$2:$P$70,14,FALSE))</f>
        <v>0.04065972222222222</v>
      </c>
      <c r="J26" s="5">
        <f>IF(ISERROR(VLOOKUP($A26,'7-8-07'!$B$2:$P$70,14,FALSE)),"",VLOOKUP($A26,'7-8-07'!$B$2:$P$70,14,FALSE))</f>
      </c>
      <c r="K26" s="5">
        <f>IF(ISERROR(VLOOKUP($A26,'21-8-07'!$B$2:$P$70,14,FALSE)),"",VLOOKUP($A26,'21-8-07'!$B$2:$P$70,14,FALSE))</f>
        <v>0.04076388888888889</v>
      </c>
      <c r="L26" s="5"/>
      <c r="M26" s="41">
        <f>AVERAGE(L26,K26,J26,I26,H26,G26,F26,E26,D26,C26)</f>
        <v>0.04107060185185185</v>
      </c>
      <c r="N26" s="41">
        <f>MIN(L26,K26,J26,I26,H26,G26,F26,E26,D26,C26)</f>
        <v>0.04065972222222222</v>
      </c>
      <c r="O26" s="41">
        <f>TIMEVALUE("1:25:00")-(M26+N26)/2+Q26</f>
        <v>0.018162615740740747</v>
      </c>
      <c r="P26" s="11">
        <f>P$1+O26</f>
        <v>0.7959403935185185</v>
      </c>
    </row>
    <row r="27" spans="1:18" ht="12.75">
      <c r="A27" s="40" t="s">
        <v>112</v>
      </c>
      <c r="B27" s="40">
        <v>2007</v>
      </c>
      <c r="C27" s="4">
        <f>IF(ISERROR(VLOOKUP($A27,'1-5-07'!$B$2:$P$85,14,FALSE)),"",VLOOKUP($A27,'1-5-07'!$B$2:$P$85,14,FALSE))</f>
      </c>
      <c r="D27" s="5">
        <f>IF(ISERROR(VLOOKUP($A27,'15-5-07'!$B$2:$P$85,14,FALSE)),"",VLOOKUP($A27,'15-5-07'!$B$2:$P$85,14,FALSE))</f>
      </c>
      <c r="E27" s="5" t="str">
        <f>IF(ISERROR(VLOOKUP($A27,'29-5-07'!$B$2:$P$85,14,FALSE)),"",VLOOKUP($A27,'29-5-07'!$B$2:$P$85,14,FALSE))</f>
        <v>dnf</v>
      </c>
      <c r="F27" s="5">
        <f>IF(ISERROR(VLOOKUP($A27,'12-6-07'!$B$2:$P$70,14,FALSE)),"",VLOOKUP($A27,'12-6-07'!$B$2:$P$70,14,FALSE))</f>
      </c>
      <c r="G27" s="5">
        <f>IF(ISERROR(VLOOKUP($A27,'26-6-07'!$B$2:$P$70,14,FALSE)),"",VLOOKUP($A27,'26-6-07'!$B$2:$P$70,14,FALSE))</f>
      </c>
      <c r="H27" s="5">
        <f>IF(ISERROR(VLOOKUP($A27,'10-7-07'!$B$2:$P$70,14,FALSE)),"",VLOOKUP($A27,'10-7-07'!$B$2:$P$70,14,FALSE))</f>
      </c>
      <c r="I27" s="5">
        <f>IF(ISERROR(VLOOKUP($A27,'24-7-07'!$B$2:$P$70,14,FALSE)),"",VLOOKUP($A27,'24-7-07'!$B$2:$P$70,14,FALSE))</f>
        <v>0.04179398148148149</v>
      </c>
      <c r="J27" s="5">
        <f>IF(ISERROR(VLOOKUP($A27,'7-8-07'!$B$2:$P$70,14,FALSE)),"",VLOOKUP($A27,'7-8-07'!$B$2:$P$70,14,FALSE))</f>
        <v>0.038879629629629625</v>
      </c>
      <c r="K27" s="5">
        <f>IF(ISERROR(VLOOKUP($A27,'21-8-07'!$B$2:$P$70,14,FALSE)),"",VLOOKUP($A27,'21-8-07'!$B$2:$P$70,14,FALSE))</f>
      </c>
      <c r="L27" s="5"/>
      <c r="M27" s="41">
        <f>AVERAGE(L27,K27,J27,I27,H27,G27,F27,E27,D27,C27)</f>
        <v>0.040336805555555556</v>
      </c>
      <c r="N27" s="41">
        <f>MIN(L27,K27,J27,I27,H27,G27,F27,E27,D27,C27)</f>
        <v>0.038879629629629625</v>
      </c>
      <c r="O27" s="41">
        <f>TIMEVALUE("1:25:00")-(M27+N27)/2+Q27</f>
        <v>0.02150289351851853</v>
      </c>
      <c r="P27" s="11">
        <f>P$1+O27</f>
        <v>0.7992806712962963</v>
      </c>
      <c r="Q27" s="43">
        <v>0.0020833333333333333</v>
      </c>
      <c r="R27" t="s">
        <v>236</v>
      </c>
    </row>
    <row r="28" spans="1:16" ht="12.75">
      <c r="A28" s="40" t="s">
        <v>118</v>
      </c>
      <c r="B28" s="40">
        <v>2007</v>
      </c>
      <c r="C28" s="4">
        <f>IF(ISERROR(VLOOKUP($A28,'1-5-07'!$B$2:$P$85,14,FALSE)),"",VLOOKUP($A28,'1-5-07'!$B$2:$P$85,14,FALSE))</f>
      </c>
      <c r="D28" s="5">
        <f>IF(ISERROR(VLOOKUP($A28,'15-5-07'!$B$2:$P$85,14,FALSE)),"",VLOOKUP($A28,'15-5-07'!$B$2:$P$85,14,FALSE))</f>
      </c>
      <c r="E28" s="5">
        <f>IF(ISERROR(VLOOKUP($A28,'29-5-07'!$B$2:$P$85,14,FALSE)),"",VLOOKUP($A28,'29-5-07'!$B$2:$P$85,14,FALSE))</f>
      </c>
      <c r="F28" s="5">
        <f>IF(ISERROR(VLOOKUP($A28,'12-6-07'!$B$2:$P$70,14,FALSE)),"",VLOOKUP($A28,'12-6-07'!$B$2:$P$70,14,FALSE))</f>
      </c>
      <c r="G28" s="5">
        <f>IF(ISERROR(VLOOKUP($A28,'26-6-07'!$B$2:$P$70,14,FALSE)),"",VLOOKUP($A28,'26-6-07'!$B$2:$P$70,14,FALSE))</f>
      </c>
      <c r="H28" s="5">
        <f>IF(ISERROR(VLOOKUP($A28,'10-7-07'!$B$2:$P$70,14,FALSE)),"",VLOOKUP($A28,'10-7-07'!$B$2:$P$70,14,FALSE))</f>
      </c>
      <c r="I28" s="27">
        <f>IF(ISERROR(VLOOKUP($A28,'24-7-07'!$B$2:$P$70,14,FALSE)),"",VLOOKUP($A28,'24-7-07'!$B$2:$P$70,14,FALSE))</f>
        <v>0.0362037037037037</v>
      </c>
      <c r="J28" s="27">
        <f>IF(ISERROR(VLOOKUP($A28,'7-8-07'!$B$2:$P$70,14,FALSE)),"",VLOOKUP($A28,'7-8-07'!$B$2:$P$70,14,FALSE))</f>
        <v>0.03543981481481481</v>
      </c>
      <c r="K28" s="5">
        <f>IF(ISERROR(VLOOKUP($A28,'21-8-07'!$B$2:$P$70,14,FALSE)),"",VLOOKUP($A28,'21-8-07'!$B$2:$P$70,14,FALSE))</f>
      </c>
      <c r="L28" s="5"/>
      <c r="M28" s="41">
        <f>AVERAGE(L28,K28,J28,I28,H28,G28,F28,E28,D28,C28)</f>
        <v>0.03582175925925926</v>
      </c>
      <c r="N28" s="41">
        <f>MIN(L28,K28,J28,I28,H28,G28,F28,E28,D28,C28)</f>
        <v>0.03543981481481481</v>
      </c>
      <c r="O28" s="41">
        <f>TIMEVALUE("1:25:00")-(M28+N28)/2+Q28</f>
        <v>0.023396990740740746</v>
      </c>
      <c r="P28" s="11">
        <f>P$1+O28</f>
        <v>0.8011747685185185</v>
      </c>
    </row>
    <row r="29" spans="1:16" ht="12.75">
      <c r="A29" s="40" t="s">
        <v>120</v>
      </c>
      <c r="B29" s="40">
        <v>2007</v>
      </c>
      <c r="C29" s="4" t="str">
        <f>IF(ISERROR(VLOOKUP($A29,'1-5-07'!$B$2:$P$85,14,FALSE)),"",VLOOKUP($A29,'1-5-07'!$B$2:$P$85,14,FALSE))</f>
        <v>dnf</v>
      </c>
      <c r="D29" s="5">
        <f>IF(ISERROR(VLOOKUP($A29,'15-5-07'!$B$2:$P$85,14,FALSE)),"",VLOOKUP($A29,'15-5-07'!$B$2:$P$85,14,FALSE))</f>
        <v>0.037349537037037035</v>
      </c>
      <c r="E29" s="5" t="str">
        <f>IF(ISERROR(VLOOKUP($A29,'29-5-07'!$B$2:$P$85,14,FALSE)),"",VLOOKUP($A29,'29-5-07'!$B$2:$P$85,14,FALSE))</f>
        <v>dnf</v>
      </c>
      <c r="F29" s="5">
        <f>IF(ISERROR(VLOOKUP($A29,'12-6-07'!$B$2:$P$70,14,FALSE)),"",VLOOKUP($A29,'12-6-07'!$B$2:$P$70,14,FALSE))</f>
      </c>
      <c r="G29" s="5">
        <f>IF(ISERROR(VLOOKUP($A29,'26-6-07'!$B$2:$P$70,14,FALSE)),"",VLOOKUP($A29,'26-6-07'!$B$2:$P$70,14,FALSE))</f>
        <v>0.03663194444444444</v>
      </c>
      <c r="H29" s="5">
        <f>IF(ISERROR(VLOOKUP($A29,'10-7-07'!$B$2:$P$70,14,FALSE)),"",VLOOKUP($A29,'10-7-07'!$B$2:$P$70,14,FALSE))</f>
        <v>0.0370486111111111</v>
      </c>
      <c r="I29" s="5">
        <f>IF(ISERROR(VLOOKUP($A29,'24-7-07'!$B$2:$P$70,14,FALSE)),"",VLOOKUP($A29,'24-7-07'!$B$2:$P$70,14,FALSE))</f>
        <v>0.03726851851851852</v>
      </c>
      <c r="J29" s="5">
        <f>IF(ISERROR(VLOOKUP($A29,'7-8-07'!$B$2:$P$70,14,FALSE)),"",VLOOKUP($A29,'7-8-07'!$B$2:$P$70,14,FALSE))</f>
      </c>
      <c r="K29" s="5">
        <f>IF(ISERROR(VLOOKUP($A29,'21-8-07'!$B$2:$P$70,14,FALSE)),"",VLOOKUP($A29,'21-8-07'!$B$2:$P$70,14,FALSE))</f>
      </c>
      <c r="L29" s="5"/>
      <c r="M29" s="41">
        <f>AVERAGE(L29,K29,J29,I29,H29,G29,F29,E29,D29,C29)</f>
        <v>0.03707465277777777</v>
      </c>
      <c r="N29" s="41">
        <f>MIN(L29,K29,J29,I29,H29,G29,F29,E29,D29,C29)</f>
        <v>0.03663194444444444</v>
      </c>
      <c r="O29" s="41">
        <f>TIMEVALUE("1:25:00")-(M29+N29)/2+Q29</f>
        <v>0.022174479166666677</v>
      </c>
      <c r="P29" s="11">
        <f>P$1+O29</f>
        <v>0.7999522569444445</v>
      </c>
    </row>
    <row r="30" spans="1:16" ht="12.75">
      <c r="A30" s="40" t="s">
        <v>173</v>
      </c>
      <c r="B30" s="40">
        <v>2007</v>
      </c>
      <c r="C30" s="4">
        <f>IF(ISERROR(VLOOKUP($A30,'1-5-07'!$B$2:$P$85,14,FALSE)),"",VLOOKUP($A30,'1-5-07'!$B$2:$P$85,14,FALSE))</f>
      </c>
      <c r="D30" s="5">
        <f>IF(ISERROR(VLOOKUP($A30,'15-5-07'!$B$2:$P$85,14,FALSE)),"",VLOOKUP($A30,'15-5-07'!$B$2:$P$85,14,FALSE))</f>
      </c>
      <c r="E30" s="5">
        <f>IF(ISERROR(VLOOKUP($A30,'29-5-07'!$B$2:$P$85,14,FALSE)),"",VLOOKUP($A30,'29-5-07'!$B$2:$P$85,14,FALSE))</f>
      </c>
      <c r="F30" s="5">
        <f>IF(ISERROR(VLOOKUP($A30,'12-6-07'!$B$2:$P$70,14,FALSE)),"",VLOOKUP($A30,'12-6-07'!$B$2:$P$70,14,FALSE))</f>
      </c>
      <c r="G30" s="5">
        <f>IF(ISERROR(VLOOKUP($A30,'26-6-07'!$B$2:$P$70,14,FALSE)),"",VLOOKUP($A30,'26-6-07'!$B$2:$P$70,14,FALSE))</f>
      </c>
      <c r="H30" s="5">
        <f>IF(ISERROR(VLOOKUP($A30,'10-7-07'!$B$2:$P$70,14,FALSE)),"",VLOOKUP($A30,'10-7-07'!$B$2:$P$70,14,FALSE))</f>
      </c>
      <c r="I30" s="5">
        <f>IF(ISERROR(VLOOKUP($A30,'24-7-07'!$B$2:$P$70,14,FALSE)),"",VLOOKUP($A30,'24-7-07'!$B$2:$P$70,14,FALSE))</f>
        <v>0.0416087962962963</v>
      </c>
      <c r="J30" s="5">
        <f>IF(ISERROR(VLOOKUP($A30,'7-8-07'!$B$2:$P$70,14,FALSE)),"",VLOOKUP($A30,'7-8-07'!$B$2:$P$70,14,FALSE))</f>
      </c>
      <c r="K30" s="5">
        <f>IF(ISERROR(VLOOKUP($A30,'21-8-07'!$B$2:$P$70,14,FALSE)),"",VLOOKUP($A30,'21-8-07'!$B$2:$P$70,14,FALSE))</f>
        <v>0.04280092592592592</v>
      </c>
      <c r="L30" s="5"/>
      <c r="M30" s="41">
        <f>AVERAGE(L30,K30,J30,I30,H30,G30,F30,E30,D30,C30)</f>
        <v>0.04220486111111112</v>
      </c>
      <c r="N30" s="41">
        <f>MIN(L30,K30,J30,I30,H30,G30,F30,E30,D30,C30)</f>
        <v>0.0416087962962963</v>
      </c>
      <c r="O30" s="41">
        <f>TIMEVALUE("1:25:00")-(M30+N30)/2+Q30</f>
        <v>0.01712094907407407</v>
      </c>
      <c r="P30" s="11">
        <f>P$1+O30</f>
        <v>0.7948987268518518</v>
      </c>
    </row>
    <row r="31" spans="1:16" ht="12.75">
      <c r="A31" s="40" t="s">
        <v>151</v>
      </c>
      <c r="B31" s="40">
        <v>2007</v>
      </c>
      <c r="C31" s="5">
        <f>IF(ISERROR(VLOOKUP($A31,'1-5-07'!$B$2:$P$85,14,FALSE)),"",VLOOKUP($A31,'1-5-07'!$B$2:$P$85,14,FALSE))</f>
      </c>
      <c r="D31" s="5">
        <f>IF(ISERROR(VLOOKUP($A31,'15-5-07'!$B$2:$P$85,14,FALSE)),"",VLOOKUP($A31,'15-5-07'!$B$2:$P$85,14,FALSE))</f>
      </c>
      <c r="E31" s="5">
        <f>IF(ISERROR(VLOOKUP($A31,'29-5-07'!$B$2:$P$85,14,FALSE)),"",VLOOKUP($A31,'29-5-07'!$B$2:$P$85,14,FALSE))</f>
      </c>
      <c r="F31" s="5" t="str">
        <f>IF(ISERROR(VLOOKUP($A31,'12-6-07'!$B$2:$P$70,14,FALSE)),"",VLOOKUP($A31,'12-6-07'!$B$2:$P$70,14,FALSE))</f>
        <v>dnf</v>
      </c>
      <c r="G31" s="5">
        <f>IF(ISERROR(VLOOKUP($A31,'26-6-07'!$B$2:$P$70,14,FALSE)),"",VLOOKUP($A31,'26-6-07'!$B$2:$P$70,14,FALSE))</f>
      </c>
      <c r="H31" s="5">
        <f>IF(ISERROR(VLOOKUP($A31,'10-7-07'!$B$2:$P$70,14,FALSE)),"",VLOOKUP($A31,'10-7-07'!$B$2:$P$70,14,FALSE))</f>
      </c>
      <c r="I31" s="27">
        <f>IF(ISERROR(VLOOKUP($A31,'24-7-07'!$B$2:$P$70,14,FALSE)),"",VLOOKUP($A31,'24-7-07'!$B$2:$P$70,14,FALSE))</f>
        <v>0.05112268518518518</v>
      </c>
      <c r="J31" s="5">
        <f>IF(ISERROR(VLOOKUP($A31,'7-8-07'!$B$2:$P$70,14,FALSE)),"",VLOOKUP($A31,'7-8-07'!$B$2:$P$70,14,FALSE))</f>
        <v>0.051701388888888894</v>
      </c>
      <c r="K31" s="5">
        <f>IF(ISERROR(VLOOKUP($A31,'21-8-07'!$B$2:$P$70,14,FALSE)),"",VLOOKUP($A31,'21-8-07'!$B$2:$P$70,14,FALSE))</f>
      </c>
      <c r="L31" s="5"/>
      <c r="M31" s="41">
        <f>AVERAGE(L31,K31,J31,I31,H31,G31,F31,E31,D31,C31)</f>
        <v>0.051412037037037034</v>
      </c>
      <c r="N31" s="41">
        <f>MIN(L31,K31,J31,I31,H31,G31,F31,E31,D31,C31)</f>
        <v>0.05112268518518518</v>
      </c>
      <c r="O31" s="41">
        <f>TIMEVALUE("1:25:00")-(M31+N31)/2+Q31</f>
        <v>0.007760416666666679</v>
      </c>
      <c r="P31" s="11">
        <f>P$1+O31</f>
        <v>0.7855381944444445</v>
      </c>
    </row>
    <row r="32" spans="1:16" ht="12.75">
      <c r="A32" s="40" t="s">
        <v>162</v>
      </c>
      <c r="B32" s="40">
        <v>2007</v>
      </c>
      <c r="C32" s="27">
        <f>IF(ISERROR(VLOOKUP($A32,'1-5-07'!$B$2:$P$85,14,FALSE)),"",VLOOKUP($A32,'1-5-07'!$B$2:$P$85,14,FALSE))</f>
        <v>0.04027777777777778</v>
      </c>
      <c r="D32" s="5">
        <f>IF(ISERROR(VLOOKUP($A32,'15-5-07'!$B$2:$P$85,14,FALSE)),"",VLOOKUP($A32,'15-5-07'!$B$2:$P$85,14,FALSE))</f>
        <v>0.04087962962962962</v>
      </c>
      <c r="E32" s="27">
        <f>IF(ISERROR(VLOOKUP($A32,'29-5-07'!$B$2:$P$85,14,FALSE)),"",VLOOKUP($A32,'29-5-07'!$B$2:$P$85,14,FALSE))</f>
        <v>0.0400462962962963</v>
      </c>
      <c r="F32" s="27">
        <f>IF(ISERROR(VLOOKUP($A32,'12-6-07'!$B$2:$P$70,14,FALSE)),"",VLOOKUP($A32,'12-6-07'!$B$2:$P$70,14,FALSE))</f>
        <v>0.03903935185185185</v>
      </c>
      <c r="G32" s="5">
        <f>IF(ISERROR(VLOOKUP($A32,'26-6-07'!$B$2:$P$70,14,FALSE)),"",VLOOKUP($A32,'26-6-07'!$B$2:$P$70,14,FALSE))</f>
      </c>
      <c r="H32" s="5">
        <f>IF(ISERROR(VLOOKUP($A32,'10-7-07'!$B$2:$P$70,14,FALSE)),"",VLOOKUP($A32,'10-7-07'!$B$2:$P$70,14,FALSE))</f>
      </c>
      <c r="I32" s="5">
        <f>IF(ISERROR(VLOOKUP($A32,'24-7-07'!$B$2:$P$70,14,FALSE)),"",VLOOKUP($A32,'24-7-07'!$B$2:$P$70,14,FALSE))</f>
      </c>
      <c r="J32" s="5">
        <f>IF(ISERROR(VLOOKUP($A32,'7-8-07'!$B$2:$P$70,14,FALSE)),"",VLOOKUP($A32,'7-8-07'!$B$2:$P$70,14,FALSE))</f>
      </c>
      <c r="K32" s="5">
        <f>IF(ISERROR(VLOOKUP($A32,'21-8-07'!$B$2:$P$70,14,FALSE)),"",VLOOKUP($A32,'21-8-07'!$B$2:$P$70,14,FALSE))</f>
      </c>
      <c r="L32" s="5"/>
      <c r="M32" s="41">
        <f>AVERAGE(L32,K32,J32,I32,H32,G32,F32,E32,D32,C32)</f>
        <v>0.040060763888888885</v>
      </c>
      <c r="N32" s="41">
        <f>MIN(L32,K32,J32,I32,H32,G32,F32,E32,D32,C32)</f>
        <v>0.03903935185185185</v>
      </c>
      <c r="O32" s="41">
        <f>TIMEVALUE("1:25:00")-(M32+N32)/2+Q32</f>
        <v>0.01947771990740741</v>
      </c>
      <c r="P32" s="11">
        <f>P$1+O32</f>
        <v>0.7972554976851852</v>
      </c>
    </row>
    <row r="33" spans="1:16" ht="12.75">
      <c r="A33" s="40" t="s">
        <v>215</v>
      </c>
      <c r="B33" s="40">
        <v>2007</v>
      </c>
      <c r="C33" s="5">
        <f>IF(ISERROR(VLOOKUP($A33,'1-5-07'!$B$2:$P$85,14,FALSE)),"",VLOOKUP($A33,'1-5-07'!$B$2:$P$85,14,FALSE))</f>
      </c>
      <c r="D33" s="5">
        <f>IF(ISERROR(VLOOKUP($A33,'15-5-07'!$B$2:$P$85,14,FALSE)),"",VLOOKUP($A33,'15-5-07'!$B$2:$P$85,14,FALSE))</f>
      </c>
      <c r="E33" s="5">
        <f>IF(ISERROR(VLOOKUP($A33,'29-5-07'!$B$2:$P$85,14,FALSE)),"",VLOOKUP($A33,'29-5-07'!$B$2:$P$85,14,FALSE))</f>
      </c>
      <c r="F33" s="5">
        <f>IF(ISERROR(VLOOKUP($A33,'12-6-07'!$B$2:$P$70,14,FALSE)),"",VLOOKUP($A33,'12-6-07'!$B$2:$P$70,14,FALSE))</f>
      </c>
      <c r="G33" s="51">
        <f>IF(ISERROR(VLOOKUP($A33,'26-6-07'!$B$2:$P$70,14,FALSE)),"",VLOOKUP($A33,'26-6-07'!$B$2:$P$70,14,FALSE))</f>
        <v>0.04155092592592592</v>
      </c>
      <c r="H33" s="5">
        <f>IF(ISERROR(VLOOKUP($A33,'10-7-07'!$B$2:$P$70,14,FALSE)),"",VLOOKUP($A33,'10-7-07'!$B$2:$P$70,14,FALSE))</f>
      </c>
      <c r="I33" s="5">
        <f>IF(ISERROR(VLOOKUP($A33,'24-7-07'!$B$2:$P$70,14,FALSE)),"",VLOOKUP($A33,'24-7-07'!$B$2:$P$70,14,FALSE))</f>
        <v>0.04168981481481481</v>
      </c>
      <c r="J33" s="5">
        <f>IF(ISERROR(VLOOKUP($A33,'7-8-07'!$B$2:$P$70,14,FALSE)),"",VLOOKUP($A33,'7-8-07'!$B$2:$P$70,14,FALSE))</f>
        <v>0.041874999999999996</v>
      </c>
      <c r="K33" s="5">
        <f>IF(ISERROR(VLOOKUP($A33,'21-8-07'!$B$2:$P$70,14,FALSE)),"",VLOOKUP($A33,'21-8-07'!$B$2:$P$70,14,FALSE))</f>
        <v>0.04234953703703704</v>
      </c>
      <c r="L33" s="5"/>
      <c r="M33" s="41">
        <f>AVERAGE(L33,K33,J33,I33,H33,G33,F33,E33,D33,C33)</f>
        <v>0.04186631944444444</v>
      </c>
      <c r="N33" s="41">
        <f>MIN(L33,K33,J33,I33,H33,G33,F33,E33,D33,C33)</f>
        <v>0.04155092592592592</v>
      </c>
      <c r="O33" s="41">
        <f>TIMEVALUE("1:25:00")-(M33+N33)/2+Q33</f>
        <v>0.017319155092592603</v>
      </c>
      <c r="P33" s="11">
        <f>P$1+O33</f>
        <v>0.7950969328703704</v>
      </c>
    </row>
    <row r="34" spans="1:16" ht="12.75">
      <c r="A34" s="40" t="s">
        <v>202</v>
      </c>
      <c r="B34" s="40">
        <v>2007</v>
      </c>
      <c r="C34" s="4">
        <f>IF(ISERROR(VLOOKUP($A34,'1-5-07'!$B$2:$P$85,14,FALSE)),"",VLOOKUP($A34,'1-5-07'!$B$2:$P$85,14,FALSE))</f>
      </c>
      <c r="D34" s="5">
        <f>IF(ISERROR(VLOOKUP($A34,'15-5-07'!$B$2:$P$85,14,FALSE)),"",VLOOKUP($A34,'15-5-07'!$B$2:$P$85,14,FALSE))</f>
      </c>
      <c r="E34" s="51">
        <f>IF(ISERROR(VLOOKUP($A34,'29-5-07'!$B$2:$P$85,14,FALSE)),"",VLOOKUP($A34,'29-5-07'!$B$2:$P$85,14,FALSE))</f>
        <v>0.04315972222222222</v>
      </c>
      <c r="F34" s="27">
        <f>IF(ISERROR(VLOOKUP($A34,'12-6-07'!$B$2:$P$70,14,FALSE)),"",VLOOKUP($A34,'12-6-07'!$B$2:$P$70,14,FALSE))</f>
        <v>0.04193287037037037</v>
      </c>
      <c r="G34" s="5">
        <f>IF(ISERROR(VLOOKUP($A34,'26-6-07'!$B$2:$P$70,14,FALSE)),"",VLOOKUP($A34,'26-6-07'!$B$2:$P$70,14,FALSE))</f>
        <v>0.04275462962962963</v>
      </c>
      <c r="H34" s="5">
        <f>IF(ISERROR(VLOOKUP($A34,'10-7-07'!$B$2:$P$70,14,FALSE)),"",VLOOKUP($A34,'10-7-07'!$B$2:$P$70,14,FALSE))</f>
      </c>
      <c r="I34" s="5">
        <f>IF(ISERROR(VLOOKUP($A34,'24-7-07'!$B$2:$P$70,14,FALSE)),"",VLOOKUP($A34,'24-7-07'!$B$2:$P$70,14,FALSE))</f>
        <v>0.04328703703703703</v>
      </c>
      <c r="J34" s="5">
        <f>IF(ISERROR(VLOOKUP($A34,'7-8-07'!$B$2:$P$70,14,FALSE)),"",VLOOKUP($A34,'7-8-07'!$B$2:$P$70,14,FALSE))</f>
      </c>
      <c r="K34" s="5">
        <f>IF(ISERROR(VLOOKUP($A34,'21-8-07'!$B$2:$P$70,14,FALSE)),"",VLOOKUP($A34,'21-8-07'!$B$2:$P$70,14,FALSE))</f>
        <v>0.04343749999999999</v>
      </c>
      <c r="L34" s="5"/>
      <c r="M34" s="41">
        <f>AVERAGE(L34,K34,J34,I34,H34,G34,F34,E34,D34,C34)</f>
        <v>0.04291435185185184</v>
      </c>
      <c r="N34" s="41">
        <f>MIN(L34,K34,J34,I34,H34,G34,F34,E34,D34,C34)</f>
        <v>0.04193287037037037</v>
      </c>
      <c r="O34" s="41">
        <f>TIMEVALUE("1:25:00")-(M34+N34)/2+Q34</f>
        <v>0.016604166666666677</v>
      </c>
      <c r="P34" s="11">
        <f>P$1+O34</f>
        <v>0.7943819444444444</v>
      </c>
    </row>
    <row r="35" spans="1:16" ht="12.75">
      <c r="A35" s="40" t="s">
        <v>138</v>
      </c>
      <c r="B35" s="40">
        <v>2007</v>
      </c>
      <c r="C35" s="27">
        <f>IF(ISERROR(VLOOKUP($A35,'1-5-07'!$B$2:$P$85,14,FALSE)),"",VLOOKUP($A35,'1-5-07'!$B$2:$P$85,14,FALSE))</f>
        <v>0.0408449074074074</v>
      </c>
      <c r="D35" s="5">
        <f>IF(ISERROR(VLOOKUP($A35,'15-5-07'!$B$2:$P$85,14,FALSE)),"",VLOOKUP($A35,'15-5-07'!$B$2:$P$85,14,FALSE))</f>
      </c>
      <c r="E35" s="5">
        <f>IF(ISERROR(VLOOKUP($A35,'29-5-07'!$B$2:$P$85,14,FALSE)),"",VLOOKUP($A35,'29-5-07'!$B$2:$P$85,14,FALSE))</f>
        <v>0.041249999999999995</v>
      </c>
      <c r="F35" s="27">
        <f>IF(ISERROR(VLOOKUP($A35,'12-6-07'!$B$2:$P$70,14,FALSE)),"",VLOOKUP($A35,'12-6-07'!$B$2:$P$70,14,FALSE))</f>
        <v>0.03991898148148148</v>
      </c>
      <c r="G35" s="5">
        <f>IF(ISERROR(VLOOKUP($A35,'26-6-07'!$B$2:$P$70,14,FALSE)),"",VLOOKUP($A35,'26-6-07'!$B$2:$P$70,14,FALSE))</f>
        <v>0.040624999999999994</v>
      </c>
      <c r="H35" s="5">
        <f>IF(ISERROR(VLOOKUP($A35,'10-7-07'!$B$2:$P$70,14,FALSE)),"",VLOOKUP($A35,'10-7-07'!$B$2:$P$70,14,FALSE))</f>
      </c>
      <c r="I35" s="5">
        <f>IF(ISERROR(VLOOKUP($A35,'24-7-07'!$B$2:$P$70,14,FALSE)),"",VLOOKUP($A35,'24-7-07'!$B$2:$P$70,14,FALSE))</f>
        <v>0.04087962962962963</v>
      </c>
      <c r="J35" s="5">
        <f>IF(ISERROR(VLOOKUP($A35,'7-8-07'!$B$2:$P$70,14,FALSE)),"",VLOOKUP($A35,'7-8-07'!$B$2:$P$70,14,FALSE))</f>
        <v>0.04047453703703704</v>
      </c>
      <c r="K35" s="5">
        <f>IF(ISERROR(VLOOKUP($A35,'21-8-07'!$B$2:$P$70,14,FALSE)),"",VLOOKUP($A35,'21-8-07'!$B$2:$P$70,14,FALSE))</f>
      </c>
      <c r="L35" s="5"/>
      <c r="M35" s="41">
        <f>AVERAGE(L35,K35,J35,I35,H35,G35,F35,E35,D35,C35)</f>
        <v>0.040665509259259255</v>
      </c>
      <c r="N35" s="41">
        <f>MIN(L35,K35,J35,I35,H35,G35,F35,E35,D35,C35)</f>
        <v>0.03991898148148148</v>
      </c>
      <c r="O35" s="41">
        <f>TIMEVALUE("1:25:00")-(M35+N35)/2+Q35</f>
        <v>0.01873553240740742</v>
      </c>
      <c r="P35" s="11">
        <f>P$1+O35</f>
        <v>0.7965133101851852</v>
      </c>
    </row>
    <row r="36" spans="1:16" ht="12.75">
      <c r="A36" s="40" t="s">
        <v>141</v>
      </c>
      <c r="B36" s="40">
        <v>2007</v>
      </c>
      <c r="C36" s="5">
        <f>IF(ISERROR(VLOOKUP($A36,'1-5-07'!$B$2:$P$85,14,FALSE)),"",VLOOKUP($A36,'1-5-07'!$B$2:$P$85,14,FALSE))</f>
      </c>
      <c r="D36" s="5" t="str">
        <f>IF(ISERROR(VLOOKUP($A36,'15-5-07'!$B$2:$P$85,14,FALSE)),"",VLOOKUP($A36,'15-5-07'!$B$2:$P$85,14,FALSE))</f>
        <v>dnf</v>
      </c>
      <c r="E36" s="5">
        <f>IF(ISERROR(VLOOKUP($A36,'29-5-07'!$B$2:$P$85,14,FALSE)),"",VLOOKUP($A36,'29-5-07'!$B$2:$P$85,14,FALSE))</f>
      </c>
      <c r="F36" s="5">
        <f>IF(ISERROR(VLOOKUP($A36,'12-6-07'!$B$2:$P$70,14,FALSE)),"",VLOOKUP($A36,'12-6-07'!$B$2:$P$70,14,FALSE))</f>
      </c>
      <c r="G36" s="5">
        <f>IF(ISERROR(VLOOKUP($A36,'26-6-07'!$B$2:$P$70,14,FALSE)),"",VLOOKUP($A36,'26-6-07'!$B$2:$P$70,14,FALSE))</f>
      </c>
      <c r="H36" s="5">
        <f>IF(ISERROR(VLOOKUP($A36,'10-7-07'!$B$2:$P$70,14,FALSE)),"",VLOOKUP($A36,'10-7-07'!$B$2:$P$70,14,FALSE))</f>
      </c>
      <c r="I36" s="5">
        <f>IF(ISERROR(VLOOKUP($A36,'24-7-07'!$B$2:$P$70,14,FALSE)),"",VLOOKUP($A36,'24-7-07'!$B$2:$P$70,14,FALSE))</f>
      </c>
      <c r="J36" s="5">
        <f>IF(ISERROR(VLOOKUP($A36,'7-8-07'!$B$2:$P$70,14,FALSE)),"",VLOOKUP($A36,'7-8-07'!$B$2:$P$70,14,FALSE))</f>
      </c>
      <c r="K36" s="5">
        <f>IF(ISERROR(VLOOKUP($A36,'21-8-07'!$B$2:$P$70,14,FALSE)),"",VLOOKUP($A36,'21-8-07'!$B$2:$P$70,14,FALSE))</f>
      </c>
      <c r="L36" s="5"/>
      <c r="M36" s="41" t="e">
        <f>AVERAGE(L36,K36,J36,I36,H36,G36,F36,E36,D36,C36)</f>
        <v>#DIV/0!</v>
      </c>
      <c r="N36" s="41">
        <f>MIN(L36,K36,J36,I36,H36,G36,F36,E36,D36,C36)</f>
        <v>0</v>
      </c>
      <c r="O36" s="41" t="e">
        <f>TIMEVALUE("1:25:00")-(M36+N36)/2+Q36</f>
        <v>#DIV/0!</v>
      </c>
      <c r="P36" s="11" t="e">
        <f>P$1+O36</f>
        <v>#DIV/0!</v>
      </c>
    </row>
    <row r="37" spans="1:18" ht="12.75">
      <c r="A37" s="40" t="s">
        <v>211</v>
      </c>
      <c r="B37" s="40">
        <v>2007</v>
      </c>
      <c r="C37" s="5">
        <f>IF(ISERROR(VLOOKUP($A37,'1-5-07'!$B$2:$P$85,14,FALSE)),"",VLOOKUP($A37,'1-5-07'!$B$2:$P$85,14,FALSE))</f>
      </c>
      <c r="D37" s="5">
        <f>IF(ISERROR(VLOOKUP($A37,'15-5-07'!$B$2:$P$85,14,FALSE)),"",VLOOKUP($A37,'15-5-07'!$B$2:$P$85,14,FALSE))</f>
      </c>
      <c r="E37" s="5">
        <f>IF(ISERROR(VLOOKUP($A37,'29-5-07'!$B$2:$P$85,14,FALSE)),"",VLOOKUP($A37,'29-5-07'!$B$2:$P$85,14,FALSE))</f>
      </c>
      <c r="F37" s="51">
        <f>IF(ISERROR(VLOOKUP($A37,'12-6-07'!$B$2:$P$70,14,FALSE)),"",VLOOKUP($A37,'12-6-07'!$B$2:$P$70,14,FALSE))</f>
        <v>0.05115740740740741</v>
      </c>
      <c r="G37" s="5">
        <f>IF(ISERROR(VLOOKUP($A37,'26-6-07'!$B$2:$P$70,14,FALSE)),"",VLOOKUP($A37,'26-6-07'!$B$2:$P$70,14,FALSE))</f>
      </c>
      <c r="H37" s="5">
        <f>IF(ISERROR(VLOOKUP($A37,'10-7-07'!$B$2:$P$70,14,FALSE)),"",VLOOKUP($A37,'10-7-07'!$B$2:$P$70,14,FALSE))</f>
      </c>
      <c r="I37" s="5">
        <f>IF(ISERROR(VLOOKUP($A37,'24-7-07'!$B$2:$P$70,14,FALSE)),"",VLOOKUP($A37,'24-7-07'!$B$2:$P$70,14,FALSE))</f>
      </c>
      <c r="J37" s="5">
        <f>IF(ISERROR(VLOOKUP($A37,'7-8-07'!$B$2:$P$70,14,FALSE)),"",VLOOKUP($A37,'7-8-07'!$B$2:$P$70,14,FALSE))</f>
      </c>
      <c r="K37" s="5">
        <f>IF(ISERROR(VLOOKUP($A37,'21-8-07'!$B$2:$P$70,14,FALSE)),"",VLOOKUP($A37,'21-8-07'!$B$2:$P$70,14,FALSE))</f>
      </c>
      <c r="L37" s="5"/>
      <c r="M37" s="41">
        <f>AVERAGE(L37,K37,J37,I37,H37,G37,F37,E37,D37,C37)</f>
        <v>0.05115740740740741</v>
      </c>
      <c r="N37" s="41">
        <f>MIN(L37,K37,J37,I37,H37,G37,F37,E37,D37,C37)</f>
        <v>0.05115740740740741</v>
      </c>
      <c r="O37" s="41">
        <f>TIMEVALUE("1:25:00")-(M37+N37)/2+Q37</f>
        <v>0.009953703703703708</v>
      </c>
      <c r="P37" s="11">
        <f>P$1+O37</f>
        <v>0.7877314814814815</v>
      </c>
      <c r="Q37" s="43">
        <v>0.0020833333333333333</v>
      </c>
      <c r="R37" t="s">
        <v>167</v>
      </c>
    </row>
    <row r="38" spans="1:16" ht="12.75">
      <c r="A38" s="40" t="s">
        <v>121</v>
      </c>
      <c r="B38" s="40">
        <v>2007</v>
      </c>
      <c r="C38" s="5">
        <f>IF(ISERROR(VLOOKUP($A38,'1-5-07'!$B$2:$P$85,14,FALSE)),"",VLOOKUP($A38,'1-5-07'!$B$2:$P$85,14,FALSE))</f>
      </c>
      <c r="D38" s="5">
        <f>IF(ISERROR(VLOOKUP($A38,'15-5-07'!$B$2:$P$85,14,FALSE)),"",VLOOKUP($A38,'15-5-07'!$B$2:$P$85,14,FALSE))</f>
      </c>
      <c r="E38" s="5">
        <f>IF(ISERROR(VLOOKUP($A38,'29-5-07'!$B$2:$P$85,14,FALSE)),"",VLOOKUP($A38,'29-5-07'!$B$2:$P$85,14,FALSE))</f>
      </c>
      <c r="F38" s="5">
        <f>IF(ISERROR(VLOOKUP($A38,'12-6-07'!$B$2:$P$70,14,FALSE)),"",VLOOKUP($A38,'12-6-07'!$B$2:$P$70,14,FALSE))</f>
      </c>
      <c r="G38" s="27">
        <f>IF(ISERROR(VLOOKUP($A38,'26-6-07'!$B$2:$P$70,14,FALSE)),"",VLOOKUP($A38,'26-6-07'!$B$2:$P$70,14,FALSE))</f>
        <v>0.03820601851851852</v>
      </c>
      <c r="H38" s="5">
        <f>IF(ISERROR(VLOOKUP($A38,'10-7-07'!$B$2:$P$70,14,FALSE)),"",VLOOKUP($A38,'10-7-07'!$B$2:$P$70,14,FALSE))</f>
      </c>
      <c r="I38" s="27">
        <f>IF(ISERROR(VLOOKUP($A38,'24-7-07'!$B$2:$P$70,14,FALSE)),"",VLOOKUP($A38,'24-7-07'!$B$2:$P$70,14,FALSE))</f>
        <v>0.0381712962962963</v>
      </c>
      <c r="J38" s="5">
        <f>IF(ISERROR(VLOOKUP($A38,'7-8-07'!$B$2:$P$70,14,FALSE)),"",VLOOKUP($A38,'7-8-07'!$B$2:$P$70,14,FALSE))</f>
      </c>
      <c r="K38" s="27">
        <f>IF(ISERROR(VLOOKUP($A38,'21-8-07'!$B$2:$P$70,14,FALSE)),"",VLOOKUP($A38,'21-8-07'!$B$2:$P$70,14,FALSE))</f>
        <v>0.03788194444444445</v>
      </c>
      <c r="L38" s="5"/>
      <c r="M38" s="41">
        <f>AVERAGE(L38,K38,J38,I38,H38,G38,F38,E38,D38,C38)</f>
        <v>0.038086419753086416</v>
      </c>
      <c r="N38" s="41">
        <f>MIN(L38,K38,J38,I38,H38,G38,F38,E38,D38,C38)</f>
        <v>0.03788194444444445</v>
      </c>
      <c r="O38" s="41">
        <f>TIMEVALUE("1:25:00")-(M38+N38)/2+Q38</f>
        <v>0.02104359567901235</v>
      </c>
      <c r="P38" s="11">
        <f>P$1+O38</f>
        <v>0.7988213734567902</v>
      </c>
    </row>
    <row r="39" spans="1:18" ht="12.75">
      <c r="A39" s="40" t="s">
        <v>86</v>
      </c>
      <c r="B39" s="40">
        <v>2007</v>
      </c>
      <c r="C39" s="5">
        <f>IF(ISERROR(VLOOKUP($A39,'1-5-07'!$B$2:$P$85,14,FALSE)),"",VLOOKUP($A39,'1-5-07'!$B$2:$P$85,14,FALSE))</f>
      </c>
      <c r="D39" s="5">
        <f>IF(ISERROR(VLOOKUP($A39,'15-5-07'!$B$2:$P$85,14,FALSE)),"",VLOOKUP($A39,'15-5-07'!$B$2:$P$85,14,FALSE))</f>
      </c>
      <c r="E39" s="5">
        <f>IF(ISERROR(VLOOKUP($A39,'29-5-07'!$B$2:$P$85,14,FALSE)),"",VLOOKUP($A39,'29-5-07'!$B$2:$P$85,14,FALSE))</f>
      </c>
      <c r="F39" s="5">
        <f>IF(ISERROR(VLOOKUP($A39,'12-6-07'!$B$2:$P$70,14,FALSE)),"",VLOOKUP($A39,'12-6-07'!$B$2:$P$70,14,FALSE))</f>
      </c>
      <c r="G39" s="5">
        <f>IF(ISERROR(VLOOKUP($A39,'26-6-07'!$B$2:$P$70,14,FALSE)),"",VLOOKUP($A39,'26-6-07'!$B$2:$P$70,14,FALSE))</f>
      </c>
      <c r="H39" s="5">
        <f>IF(ISERROR(VLOOKUP($A39,'10-7-07'!$B$2:$P$70,14,FALSE)),"",VLOOKUP($A39,'10-7-07'!$B$2:$P$70,14,FALSE))</f>
        <v>0.041273148148148156</v>
      </c>
      <c r="I39" s="5">
        <f>IF(ISERROR(VLOOKUP($A39,'24-7-07'!$B$2:$P$70,14,FALSE)),"",VLOOKUP($A39,'24-7-07'!$B$2:$P$70,14,FALSE))</f>
      </c>
      <c r="J39" s="5">
        <f>IF(ISERROR(VLOOKUP($A39,'7-8-07'!$B$2:$P$70,14,FALSE)),"",VLOOKUP($A39,'7-8-07'!$B$2:$P$70,14,FALSE))</f>
      </c>
      <c r="K39" s="5">
        <f>IF(ISERROR(VLOOKUP($A39,'21-8-07'!$B$2:$P$70,14,FALSE)),"",VLOOKUP($A39,'21-8-07'!$B$2:$P$70,14,FALSE))</f>
      </c>
      <c r="L39" s="5"/>
      <c r="M39" s="41">
        <f>AVERAGE(L39,K39,J39,I39,H39,G39,F39,E39,D39,C39)</f>
        <v>0.041273148148148156</v>
      </c>
      <c r="N39" s="41">
        <f>MIN(L39,K39,J39,I39,H39,G39,F39,E39,D39,C39)</f>
        <v>0.041273148148148156</v>
      </c>
      <c r="O39" s="41">
        <f>TIMEVALUE("1:25:00")-(M39+N39)/2+Q39</f>
        <v>0.018449074074074073</v>
      </c>
      <c r="P39" s="11">
        <f>P$1+O39</f>
        <v>0.7962268518518518</v>
      </c>
      <c r="Q39" s="43">
        <v>0.0006944444444444445</v>
      </c>
      <c r="R39" t="s">
        <v>166</v>
      </c>
    </row>
    <row r="40" spans="1:16" ht="12.75">
      <c r="A40" s="40" t="s">
        <v>35</v>
      </c>
      <c r="B40" s="40">
        <v>2007</v>
      </c>
      <c r="C40" s="5">
        <f>IF(ISERROR(VLOOKUP($A40,'1-5-07'!$B$2:$P$85,14,FALSE)),"",VLOOKUP($A40,'1-5-07'!$B$2:$P$85,14,FALSE))</f>
        <v>0.04644675925925926</v>
      </c>
      <c r="D40" s="5">
        <f>IF(ISERROR(VLOOKUP($A40,'15-5-07'!$B$2:$P$85,14,FALSE)),"",VLOOKUP($A40,'15-5-07'!$B$2:$P$85,14,FALSE))</f>
      </c>
      <c r="E40" s="5">
        <f>IF(ISERROR(VLOOKUP($A40,'29-5-07'!$B$2:$P$85,14,FALSE)),"",VLOOKUP($A40,'29-5-07'!$B$2:$P$85,14,FALSE))</f>
      </c>
      <c r="F40" s="5">
        <f>IF(ISERROR(VLOOKUP($A40,'12-6-07'!$B$2:$P$70,14,FALSE)),"",VLOOKUP($A40,'12-6-07'!$B$2:$P$70,14,FALSE))</f>
      </c>
      <c r="G40" s="5">
        <f>IF(ISERROR(VLOOKUP($A40,'26-6-07'!$B$2:$P$70,14,FALSE)),"",VLOOKUP($A40,'26-6-07'!$B$2:$P$70,14,FALSE))</f>
      </c>
      <c r="H40" s="5">
        <f>IF(ISERROR(VLOOKUP($A40,'10-7-07'!$B$2:$P$70,14,FALSE)),"",VLOOKUP($A40,'10-7-07'!$B$2:$P$70,14,FALSE))</f>
        <v>0.045439814814814815</v>
      </c>
      <c r="I40" s="5">
        <f>IF(ISERROR(VLOOKUP($A40,'24-7-07'!$B$2:$P$70,14,FALSE)),"",VLOOKUP($A40,'24-7-07'!$B$2:$P$70,14,FALSE))</f>
        <v>0.04564814814814815</v>
      </c>
      <c r="J40" s="5">
        <f>IF(ISERROR(VLOOKUP($A40,'7-8-07'!$B$2:$P$70,14,FALSE)),"",VLOOKUP($A40,'7-8-07'!$B$2:$P$70,14,FALSE))</f>
        <v>0.04803240740740741</v>
      </c>
      <c r="K40" s="5">
        <f>IF(ISERROR(VLOOKUP($A40,'21-8-07'!$B$2:$P$70,14,FALSE)),"",VLOOKUP($A40,'21-8-07'!$B$2:$P$70,14,FALSE))</f>
      </c>
      <c r="L40" s="5"/>
      <c r="M40" s="41">
        <f>AVERAGE(L40,K40,J40,I40,H40,G40,F40,E40,D40,C40)</f>
        <v>0.04639178240740741</v>
      </c>
      <c r="N40" s="41">
        <f>MIN(L40,K40,J40,I40,H40,G40,F40,E40,D40,C40)</f>
        <v>0.045439814814814815</v>
      </c>
      <c r="O40" s="41">
        <f>TIMEVALUE("1:25:00")-(M40+N40)/2+Q40</f>
        <v>0.01311197916666667</v>
      </c>
      <c r="P40" s="11">
        <f>P$1+O40</f>
        <v>0.7908897569444444</v>
      </c>
    </row>
    <row r="41" spans="1:18" ht="12.75">
      <c r="A41" s="40" t="s">
        <v>213</v>
      </c>
      <c r="B41" s="40">
        <v>2007</v>
      </c>
      <c r="C41" s="5">
        <f>IF(ISERROR(VLOOKUP($A41,'1-5-07'!$B$2:$P$85,14,FALSE)),"",VLOOKUP($A41,'1-5-07'!$B$2:$P$85,14,FALSE))</f>
      </c>
      <c r="D41" s="5">
        <f>IF(ISERROR(VLOOKUP($A41,'15-5-07'!$B$2:$P$85,14,FALSE)),"",VLOOKUP($A41,'15-5-07'!$B$2:$P$85,14,FALSE))</f>
      </c>
      <c r="E41" s="5">
        <f>IF(ISERROR(VLOOKUP($A41,'29-5-07'!$B$2:$P$85,14,FALSE)),"",VLOOKUP($A41,'29-5-07'!$B$2:$P$85,14,FALSE))</f>
      </c>
      <c r="F41" s="51">
        <f>IF(ISERROR(VLOOKUP($A41,'12-6-07'!$B$2:$P$70,14,FALSE)),"",VLOOKUP($A41,'12-6-07'!$B$2:$P$70,14,FALSE))</f>
        <v>0.04203703703703703</v>
      </c>
      <c r="G41" s="5">
        <f>IF(ISERROR(VLOOKUP($A41,'26-6-07'!$B$2:$P$70,14,FALSE)),"",VLOOKUP($A41,'26-6-07'!$B$2:$P$70,14,FALSE))</f>
      </c>
      <c r="H41" s="5">
        <f>IF(ISERROR(VLOOKUP($A41,'10-7-07'!$B$2:$P$70,14,FALSE)),"",VLOOKUP($A41,'10-7-07'!$B$2:$P$70,14,FALSE))</f>
      </c>
      <c r="I41" s="5">
        <f>IF(ISERROR(VLOOKUP($A41,'24-7-07'!$B$2:$P$70,14,FALSE)),"",VLOOKUP($A41,'24-7-07'!$B$2:$P$70,14,FALSE))</f>
      </c>
      <c r="J41" s="5">
        <f>IF(ISERROR(VLOOKUP($A41,'7-8-07'!$B$2:$P$70,14,FALSE)),"",VLOOKUP($A41,'7-8-07'!$B$2:$P$70,14,FALSE))</f>
      </c>
      <c r="K41" s="5">
        <f>IF(ISERROR(VLOOKUP($A41,'21-8-07'!$B$2:$P$70,14,FALSE)),"",VLOOKUP($A41,'21-8-07'!$B$2:$P$70,14,FALSE))</f>
      </c>
      <c r="L41" s="5"/>
      <c r="M41" s="41">
        <f>AVERAGE(L41,K41,J41,I41,H41,G41,F41,E41,D41,C41)</f>
        <v>0.04203703703703703</v>
      </c>
      <c r="N41" s="41">
        <f>MIN(L41,K41,J41,I41,H41,G41,F41,E41,D41,C41)</f>
        <v>0.04203703703703703</v>
      </c>
      <c r="O41" s="41">
        <f>TIMEVALUE("1:25:00")-(M41+N41)/2+Q41</f>
        <v>0.019074074074074084</v>
      </c>
      <c r="P41" s="11">
        <f>P$1+O41</f>
        <v>0.7968518518518519</v>
      </c>
      <c r="Q41" s="43">
        <v>0.0020833333333333333</v>
      </c>
      <c r="R41" t="s">
        <v>167</v>
      </c>
    </row>
    <row r="42" spans="1:16" ht="12.75">
      <c r="A42" s="40" t="s">
        <v>229</v>
      </c>
      <c r="B42" s="40">
        <v>2007</v>
      </c>
      <c r="C42" s="4">
        <f>IF(ISERROR(VLOOKUP($A42,'1-5-07'!$B$2:$P$85,14,FALSE)),"",VLOOKUP($A42,'1-5-07'!$B$2:$P$85,14,FALSE))</f>
      </c>
      <c r="D42" s="5">
        <f>IF(ISERROR(VLOOKUP($A42,'15-5-07'!$B$2:$P$85,14,FALSE)),"",VLOOKUP($A42,'15-5-07'!$B$2:$P$85,14,FALSE))</f>
      </c>
      <c r="E42" s="5">
        <f>IF(ISERROR(VLOOKUP($A42,'29-5-07'!$B$2:$P$85,14,FALSE)),"",VLOOKUP($A42,'29-5-07'!$B$2:$P$85,14,FALSE))</f>
      </c>
      <c r="F42" s="5">
        <f>IF(ISERROR(VLOOKUP($A42,'12-6-07'!$B$2:$P$70,14,FALSE)),"",VLOOKUP($A42,'12-6-07'!$B$2:$P$70,14,FALSE))</f>
      </c>
      <c r="G42" s="5">
        <f>IF(ISERROR(VLOOKUP($A42,'26-6-07'!$B$2:$P$70,14,FALSE)),"",VLOOKUP($A42,'26-6-07'!$B$2:$P$70,14,FALSE))</f>
      </c>
      <c r="H42" s="5">
        <f>IF(ISERROR(VLOOKUP($A42,'10-7-07'!$B$2:$P$70,14,FALSE)),"",VLOOKUP($A42,'10-7-07'!$B$2:$P$70,14,FALSE))</f>
      </c>
      <c r="I42" s="5">
        <f>IF(ISERROR(VLOOKUP($A42,'24-7-07'!$B$2:$P$70,14,FALSE)),"",VLOOKUP($A42,'24-7-07'!$B$2:$P$70,14,FALSE))</f>
      </c>
      <c r="J42" s="51">
        <f>IF(ISERROR(VLOOKUP($A42,'7-8-07'!$B$2:$P$70,14,FALSE)),"",VLOOKUP($A42,'7-8-07'!$B$2:$P$70,14,FALSE))</f>
        <v>0.04355324074074074</v>
      </c>
      <c r="K42" s="27">
        <f>IF(ISERROR(VLOOKUP($A42,'21-8-07'!$B$2:$P$70,14,FALSE)),"",VLOOKUP($A42,'21-8-07'!$B$2:$P$70,14,FALSE))</f>
        <v>0.04287037037037038</v>
      </c>
      <c r="L42" s="5"/>
      <c r="M42" s="41">
        <f>AVERAGE(L42,K42,J42,I42,H42,G42,F42,E42,D42,C42)</f>
        <v>0.04321180555555556</v>
      </c>
      <c r="N42" s="41">
        <f>MIN(L42,K42,J42,I42,H42,G42,F42,E42,D42,C42)</f>
        <v>0.04287037037037038</v>
      </c>
      <c r="O42" s="41">
        <f>TIMEVALUE("1:25:00")-(M42+N42)/2+Q42</f>
        <v>0.015986689814814818</v>
      </c>
      <c r="P42" s="11">
        <f>P$1+O42</f>
        <v>0.7937644675925926</v>
      </c>
    </row>
    <row r="43" spans="1:18" ht="12.75">
      <c r="A43" s="40" t="s">
        <v>31</v>
      </c>
      <c r="B43" s="40">
        <v>2007</v>
      </c>
      <c r="C43" s="4">
        <f>IF(ISERROR(VLOOKUP($A43,'1-5-07'!$B$2:$P$85,14,FALSE)),"",VLOOKUP($A43,'1-5-07'!$B$2:$P$85,14,FALSE))</f>
      </c>
      <c r="D43" s="5">
        <f>IF(ISERROR(VLOOKUP($A43,'15-5-07'!$B$2:$P$85,14,FALSE)),"",VLOOKUP($A43,'15-5-07'!$B$2:$P$85,14,FALSE))</f>
      </c>
      <c r="E43" s="5">
        <f>IF(ISERROR(VLOOKUP($A43,'29-5-07'!$B$2:$P$85,14,FALSE)),"",VLOOKUP($A43,'29-5-07'!$B$2:$P$85,14,FALSE))</f>
      </c>
      <c r="F43" s="5">
        <f>IF(ISERROR(VLOOKUP($A43,'12-6-07'!$B$2:$P$70,14,FALSE)),"",VLOOKUP($A43,'12-6-07'!$B$2:$P$70,14,FALSE))</f>
      </c>
      <c r="G43" s="5">
        <f>IF(ISERROR(VLOOKUP($A43,'26-6-07'!$B$2:$P$70,14,FALSE)),"",VLOOKUP($A43,'26-6-07'!$B$2:$P$70,14,FALSE))</f>
      </c>
      <c r="H43" s="5">
        <f>IF(ISERROR(VLOOKUP($A43,'10-7-07'!$B$2:$P$70,14,FALSE)),"",VLOOKUP($A43,'10-7-07'!$B$2:$P$70,14,FALSE))</f>
      </c>
      <c r="I43" s="5">
        <f>IF(ISERROR(VLOOKUP($A43,'24-7-07'!$B$2:$P$70,14,FALSE)),"",VLOOKUP($A43,'24-7-07'!$B$2:$P$70,14,FALSE))</f>
        <v>0.043402777777777776</v>
      </c>
      <c r="J43" s="5">
        <f>IF(ISERROR(VLOOKUP($A43,'7-8-07'!$B$2:$P$70,14,FALSE)),"",VLOOKUP($A43,'7-8-07'!$B$2:$P$70,14,FALSE))</f>
      </c>
      <c r="K43" s="5">
        <f>IF(ISERROR(VLOOKUP($A43,'21-8-07'!$B$2:$P$70,14,FALSE)),"",VLOOKUP($A43,'21-8-07'!$B$2:$P$70,14,FALSE))</f>
      </c>
      <c r="L43" s="5"/>
      <c r="M43" s="41">
        <f>AVERAGE(L43,K43,J43,I43,H43,G43,F43,E43,D43,C43)</f>
        <v>0.043402777777777776</v>
      </c>
      <c r="N43" s="41">
        <f>MIN(L43,K43,J43,I43,H43,G43,F43,E43,D43,C43)</f>
        <v>0.043402777777777776</v>
      </c>
      <c r="O43" s="41">
        <f>TIMEVALUE("1:25:00")-(M43+N43)/2+Q43</f>
        <v>0.016319444444444452</v>
      </c>
      <c r="P43" s="11">
        <f>P$1+O43</f>
        <v>0.7940972222222222</v>
      </c>
      <c r="Q43" s="43">
        <v>0.0006944444444444445</v>
      </c>
      <c r="R43" t="s">
        <v>166</v>
      </c>
    </row>
    <row r="44" spans="1:16" ht="12.75">
      <c r="A44" s="40" t="s">
        <v>228</v>
      </c>
      <c r="B44" s="40">
        <v>2007</v>
      </c>
      <c r="C44" s="4">
        <f>IF(ISERROR(VLOOKUP($A44,'1-5-07'!$B$2:$P$85,14,FALSE)),"",VLOOKUP($A44,'1-5-07'!$B$2:$P$85,14,FALSE))</f>
      </c>
      <c r="D44" s="5">
        <f>IF(ISERROR(VLOOKUP($A44,'15-5-07'!$B$2:$P$85,14,FALSE)),"",VLOOKUP($A44,'15-5-07'!$B$2:$P$85,14,FALSE))</f>
      </c>
      <c r="E44" s="5">
        <f>IF(ISERROR(VLOOKUP($A44,'29-5-07'!$B$2:$P$85,14,FALSE)),"",VLOOKUP($A44,'29-5-07'!$B$2:$P$85,14,FALSE))</f>
      </c>
      <c r="F44" s="5">
        <f>IF(ISERROR(VLOOKUP($A44,'12-6-07'!$B$2:$P$70,14,FALSE)),"",VLOOKUP($A44,'12-6-07'!$B$2:$P$70,14,FALSE))</f>
      </c>
      <c r="G44" s="5">
        <f>IF(ISERROR(VLOOKUP($A44,'26-6-07'!$B$2:$P$70,14,FALSE)),"",VLOOKUP($A44,'26-6-07'!$B$2:$P$70,14,FALSE))</f>
      </c>
      <c r="H44" s="5">
        <f>IF(ISERROR(VLOOKUP($A44,'10-7-07'!$B$2:$P$70,14,FALSE)),"",VLOOKUP($A44,'10-7-07'!$B$2:$P$70,14,FALSE))</f>
      </c>
      <c r="I44" s="5">
        <f>IF(ISERROR(VLOOKUP($A44,'24-7-07'!$B$2:$P$70,14,FALSE)),"",VLOOKUP($A44,'24-7-07'!$B$2:$P$70,14,FALSE))</f>
      </c>
      <c r="J44" s="51">
        <f>IF(ISERROR(VLOOKUP($A44,'7-8-07'!$B$2:$P$70,14,FALSE)),"",VLOOKUP($A44,'7-8-07'!$B$2:$P$70,14,FALSE))</f>
        <v>0.04217592592592592</v>
      </c>
      <c r="K44" s="27">
        <f>IF(ISERROR(VLOOKUP($A44,'21-8-07'!$B$2:$P$70,14,FALSE)),"",VLOOKUP($A44,'21-8-07'!$B$2:$P$70,14,FALSE))</f>
        <v>0.0410763888888889</v>
      </c>
      <c r="L44" s="5"/>
      <c r="M44" s="41">
        <f>AVERAGE(L44,K44,J44,I44,H44,G44,F44,E44,D44,C44)</f>
        <v>0.04162615740740741</v>
      </c>
      <c r="N44" s="41">
        <f>MIN(L44,K44,J44,I44,H44,G44,F44,E44,D44,C44)</f>
        <v>0.0410763888888889</v>
      </c>
      <c r="O44" s="41">
        <f>TIMEVALUE("1:25:00")-(M44+N44)/2+Q44</f>
        <v>0.01767650462962963</v>
      </c>
      <c r="P44" s="11">
        <f>P$1+O44</f>
        <v>0.7954542824074075</v>
      </c>
    </row>
    <row r="45" spans="1:16" ht="12.75">
      <c r="A45" s="40" t="s">
        <v>200</v>
      </c>
      <c r="B45" s="40">
        <v>2007</v>
      </c>
      <c r="C45" s="4">
        <f>IF(ISERROR(VLOOKUP($A45,'1-5-07'!$B$2:$P$85,14,FALSE)),"",VLOOKUP($A45,'1-5-07'!$B$2:$P$85,14,FALSE))</f>
      </c>
      <c r="D45" s="51">
        <f>IF(ISERROR(VLOOKUP($A45,'15-5-07'!$B$2:$P$85,14,FALSE)),"",VLOOKUP($A45,'15-5-07'!$B$2:$P$85,14,FALSE))</f>
        <v>0.03881944444444444</v>
      </c>
      <c r="E45" s="5">
        <f>IF(ISERROR(VLOOKUP($A45,'29-5-07'!$B$2:$P$85,14,FALSE)),"",VLOOKUP($A45,'29-5-07'!$B$2:$P$85,14,FALSE))</f>
      </c>
      <c r="F45" s="27">
        <f>IF(ISERROR(VLOOKUP($A45,'12-6-07'!$B$2:$P$70,14,FALSE)),"",VLOOKUP($A45,'12-6-07'!$B$2:$P$70,14,FALSE))</f>
        <v>0.03819444444444445</v>
      </c>
      <c r="G45" s="5">
        <f>IF(ISERROR(VLOOKUP($A45,'26-6-07'!$B$2:$P$70,14,FALSE)),"",VLOOKUP($A45,'26-6-07'!$B$2:$P$70,14,FALSE))</f>
      </c>
      <c r="H45" s="5">
        <f>IF(ISERROR(VLOOKUP($A45,'10-7-07'!$B$2:$P$70,14,FALSE)),"",VLOOKUP($A45,'10-7-07'!$B$2:$P$70,14,FALSE))</f>
        <v>0.0390625</v>
      </c>
      <c r="I45" s="5">
        <f>IF(ISERROR(VLOOKUP($A45,'24-7-07'!$B$2:$P$70,14,FALSE)),"",VLOOKUP($A45,'24-7-07'!$B$2:$P$70,14,FALSE))</f>
      </c>
      <c r="J45" s="5">
        <f>IF(ISERROR(VLOOKUP($A45,'7-8-07'!$B$2:$P$70,14,FALSE)),"",VLOOKUP($A45,'7-8-07'!$B$2:$P$70,14,FALSE))</f>
      </c>
      <c r="K45" s="5">
        <f>IF(ISERROR(VLOOKUP($A45,'21-8-07'!$B$2:$P$70,14,FALSE)),"",VLOOKUP($A45,'21-8-07'!$B$2:$P$70,14,FALSE))</f>
      </c>
      <c r="L45" s="5"/>
      <c r="M45" s="41">
        <f>AVERAGE(L45,K45,J45,I45,H45,G45,F45,E45,D45,C45)</f>
        <v>0.038692129629629625</v>
      </c>
      <c r="N45" s="41">
        <f>MIN(L45,K45,J45,I45,H45,G45,F45,E45,D45,C45)</f>
        <v>0.03819444444444445</v>
      </c>
      <c r="O45" s="41">
        <f>TIMEVALUE("1:25:00")-(M45+N45)/2+Q45</f>
        <v>0.02058449074074075</v>
      </c>
      <c r="P45" s="11">
        <f>P$1+O45</f>
        <v>0.7983622685185185</v>
      </c>
    </row>
    <row r="46" spans="1:16" ht="12.75">
      <c r="A46" s="40" t="s">
        <v>148</v>
      </c>
      <c r="B46" s="40">
        <v>2007</v>
      </c>
      <c r="C46" s="4">
        <f>IF(ISERROR(VLOOKUP($A46,'1-5-07'!$B$2:$P$85,14,FALSE)),"",VLOOKUP($A46,'1-5-07'!$B$2:$P$85,14,FALSE))</f>
      </c>
      <c r="D46" s="5">
        <f>IF(ISERROR(VLOOKUP($A46,'15-5-07'!$B$2:$P$85,14,FALSE)),"",VLOOKUP($A46,'15-5-07'!$B$2:$P$85,14,FALSE))</f>
        <v>0.040567129629629634</v>
      </c>
      <c r="E46" s="5">
        <f>IF(ISERROR(VLOOKUP($A46,'29-5-07'!$B$2:$P$85,14,FALSE)),"",VLOOKUP($A46,'29-5-07'!$B$2:$P$85,14,FALSE))</f>
      </c>
      <c r="F46" s="5">
        <f>IF(ISERROR(VLOOKUP($A46,'12-6-07'!$B$2:$P$70,14,FALSE)),"",VLOOKUP($A46,'12-6-07'!$B$2:$P$70,14,FALSE))</f>
        <v>0.039699074074074074</v>
      </c>
      <c r="G46" s="5">
        <f>IF(ISERROR(VLOOKUP($A46,'26-6-07'!$B$2:$P$70,14,FALSE)),"",VLOOKUP($A46,'26-6-07'!$B$2:$P$70,14,FALSE))</f>
      </c>
      <c r="H46" s="5">
        <f>IF(ISERROR(VLOOKUP($A46,'10-7-07'!$B$2:$P$70,14,FALSE)),"",VLOOKUP($A46,'10-7-07'!$B$2:$P$70,14,FALSE))</f>
      </c>
      <c r="I46" s="5">
        <f>IF(ISERROR(VLOOKUP($A46,'24-7-07'!$B$2:$P$70,14,FALSE)),"",VLOOKUP($A46,'24-7-07'!$B$2:$P$70,14,FALSE))</f>
      </c>
      <c r="J46" s="5">
        <f>IF(ISERROR(VLOOKUP($A46,'7-8-07'!$B$2:$P$70,14,FALSE)),"",VLOOKUP($A46,'7-8-07'!$B$2:$P$70,14,FALSE))</f>
      </c>
      <c r="K46" s="5">
        <f>IF(ISERROR(VLOOKUP($A46,'21-8-07'!$B$2:$P$70,14,FALSE)),"",VLOOKUP($A46,'21-8-07'!$B$2:$P$70,14,FALSE))</f>
      </c>
      <c r="L46" s="5"/>
      <c r="M46" s="41">
        <f>AVERAGE(L46,K46,J46,I46,H46,G46,F46,E46,D46,C46)</f>
        <v>0.04013310185185186</v>
      </c>
      <c r="N46" s="41">
        <f>MIN(L46,K46,J46,I46,H46,G46,F46,E46,D46,C46)</f>
        <v>0.039699074074074074</v>
      </c>
      <c r="O46" s="41">
        <f>TIMEVALUE("1:25:00")-(M46+N46)/2+Q46</f>
        <v>0.01911168981481482</v>
      </c>
      <c r="P46" s="11">
        <f>P$1+O46</f>
        <v>0.7968894675925926</v>
      </c>
    </row>
    <row r="47" spans="1:16" ht="12.75">
      <c r="A47" s="40" t="s">
        <v>186</v>
      </c>
      <c r="B47" s="40">
        <v>2007</v>
      </c>
      <c r="C47" s="51">
        <f>IF(ISERROR(VLOOKUP($A47,'1-5-07'!$B$2:$P$85,14,FALSE)),"",VLOOKUP($A47,'1-5-07'!$B$2:$P$85,14,FALSE))</f>
        <v>0.04861111111111111</v>
      </c>
      <c r="D47" s="5">
        <f>IF(ISERROR(VLOOKUP($A47,'15-5-07'!$B$2:$P$85,14,FALSE)),"",VLOOKUP($A47,'15-5-07'!$B$2:$P$85,14,FALSE))</f>
      </c>
      <c r="E47" s="5" t="str">
        <f>IF(ISERROR(VLOOKUP($A47,'29-5-07'!$B$2:$P$85,14,FALSE)),"",VLOOKUP($A47,'29-5-07'!$B$2:$P$85,14,FALSE))</f>
        <v>dnf</v>
      </c>
      <c r="F47" s="5">
        <f>IF(ISERROR(VLOOKUP($A47,'12-6-07'!$B$2:$P$70,14,FALSE)),"",VLOOKUP($A47,'12-6-07'!$B$2:$P$70,14,FALSE))</f>
        <v>0.04886574074074074</v>
      </c>
      <c r="G47" s="5">
        <f>IF(ISERROR(VLOOKUP($A47,'26-6-07'!$B$2:$P$70,14,FALSE)),"",VLOOKUP($A47,'26-6-07'!$B$2:$P$70,14,FALSE))</f>
      </c>
      <c r="H47" s="27">
        <f>IF(ISERROR(VLOOKUP($A47,'10-7-07'!$B$2:$P$70,14,FALSE)),"",VLOOKUP($A47,'10-7-07'!$B$2:$P$70,14,FALSE))</f>
        <v>0.04738425925925925</v>
      </c>
      <c r="I47" s="5">
        <f>IF(ISERROR(VLOOKUP($A47,'24-7-07'!$B$2:$P$70,14,FALSE)),"",VLOOKUP($A47,'24-7-07'!$B$2:$P$70,14,FALSE))</f>
        <v>0.047812499999999994</v>
      </c>
      <c r="J47" s="5">
        <f>IF(ISERROR(VLOOKUP($A47,'7-8-07'!$B$2:$P$70,14,FALSE)),"",VLOOKUP($A47,'7-8-07'!$B$2:$P$70,14,FALSE))</f>
        <v>0.047893518518518516</v>
      </c>
      <c r="K47" s="5">
        <f>IF(ISERROR(VLOOKUP($A47,'21-8-07'!$B$2:$P$70,14,FALSE)),"",VLOOKUP($A47,'21-8-07'!$B$2:$P$70,14,FALSE))</f>
        <v>0.04770833333333334</v>
      </c>
      <c r="L47" s="5"/>
      <c r="M47" s="41">
        <f>AVERAGE(L47,K47,J47,I47,H47,G47,F47,E47,D47,C47)</f>
        <v>0.048045910493827164</v>
      </c>
      <c r="N47" s="41">
        <f>MIN(L47,K47,J47,I47,H47,G47,F47,E47,D47,C47)</f>
        <v>0.04738425925925925</v>
      </c>
      <c r="O47" s="41">
        <f>TIMEVALUE("1:25:00")-(M47+N47)/2+Q47</f>
        <v>0.01131269290123458</v>
      </c>
      <c r="P47" s="11">
        <f>P$1+O47</f>
        <v>0.7890904706790124</v>
      </c>
    </row>
    <row r="48" spans="1:18" ht="12.75">
      <c r="A48" s="40" t="s">
        <v>232</v>
      </c>
      <c r="B48" s="40">
        <v>2007</v>
      </c>
      <c r="C48" s="4">
        <f>IF(ISERROR(VLOOKUP($A48,'1-5-07'!$B$2:$P$85,14,FALSE)),"",VLOOKUP($A48,'1-5-07'!$B$2:$P$85,14,FALSE))</f>
      </c>
      <c r="D48" s="5">
        <f>IF(ISERROR(VLOOKUP($A48,'15-5-07'!$B$2:$P$85,14,FALSE)),"",VLOOKUP($A48,'15-5-07'!$B$2:$P$85,14,FALSE))</f>
      </c>
      <c r="E48" s="5">
        <f>IF(ISERROR(VLOOKUP($A48,'29-5-07'!$B$2:$P$85,14,FALSE)),"",VLOOKUP($A48,'29-5-07'!$B$2:$P$85,14,FALSE))</f>
      </c>
      <c r="F48" s="5">
        <f>IF(ISERROR(VLOOKUP($A48,'12-6-07'!$B$2:$P$70,14,FALSE)),"",VLOOKUP($A48,'12-6-07'!$B$2:$P$70,14,FALSE))</f>
      </c>
      <c r="G48" s="5">
        <f>IF(ISERROR(VLOOKUP($A48,'26-6-07'!$B$2:$P$70,14,FALSE)),"",VLOOKUP($A48,'26-6-07'!$B$2:$P$70,14,FALSE))</f>
      </c>
      <c r="H48" s="5">
        <f>IF(ISERROR(VLOOKUP($A48,'10-7-07'!$B$2:$P$70,14,FALSE)),"",VLOOKUP($A48,'10-7-07'!$B$2:$P$70,14,FALSE))</f>
      </c>
      <c r="I48" s="5">
        <f>IF(ISERROR(VLOOKUP($A48,'24-7-07'!$B$2:$P$70,14,FALSE)),"",VLOOKUP($A48,'24-7-07'!$B$2:$P$70,14,FALSE))</f>
      </c>
      <c r="J48" s="5" t="str">
        <f>IF(ISERROR(VLOOKUP($A48,'7-8-07'!$B$2:$P$70,14,FALSE)),"",VLOOKUP($A48,'7-8-07'!$B$2:$P$70,14,FALSE))</f>
        <v>dnf</v>
      </c>
      <c r="K48" s="61">
        <f>IF(ISERROR(VLOOKUP($A48,'21-8-07'!$B$2:$P$70,14,FALSE)),"",VLOOKUP($A48,'21-8-07'!$B$2:$P$70,14,FALSE))</f>
        <v>0.03498842592592592</v>
      </c>
      <c r="L48" s="5"/>
      <c r="M48" s="41">
        <f>AVERAGE(L48,K48,J48,I48,H48,G48,F48,E48,D48,C48)</f>
        <v>0.03498842592592592</v>
      </c>
      <c r="N48" s="41">
        <f>MIN(L48,K48,J48,I48,H48,G48,F48,E48,D48,C48)</f>
        <v>0.03498842592592592</v>
      </c>
      <c r="O48" s="41">
        <f>TIMEVALUE("1:25:00")-(M48+N48)/2+Q48</f>
        <v>0.024733796296296306</v>
      </c>
      <c r="P48" s="11">
        <f>P$1+O48</f>
        <v>0.8025115740740741</v>
      </c>
      <c r="Q48" s="43">
        <v>0.0006944444444444445</v>
      </c>
      <c r="R48" t="s">
        <v>166</v>
      </c>
    </row>
    <row r="49" spans="1:16" ht="12.75">
      <c r="A49" s="40" t="s">
        <v>111</v>
      </c>
      <c r="B49" s="40">
        <v>2007</v>
      </c>
      <c r="C49" s="27">
        <f>IF(ISERROR(VLOOKUP($A49,'1-5-07'!$B$2:$P$85,14,FALSE)),"",VLOOKUP($A49,'1-5-07'!$B$2:$P$85,14,FALSE))</f>
        <v>0.04028935185185185</v>
      </c>
      <c r="D49" s="5">
        <f>IF(ISERROR(VLOOKUP($A49,'15-5-07'!$B$2:$P$85,14,FALSE)),"",VLOOKUP($A49,'15-5-07'!$B$2:$P$85,14,FALSE))</f>
      </c>
      <c r="E49" s="5">
        <f>IF(ISERROR(VLOOKUP($A49,'29-5-07'!$B$2:$P$85,14,FALSE)),"",VLOOKUP($A49,'29-5-07'!$B$2:$P$85,14,FALSE))</f>
      </c>
      <c r="F49" s="5">
        <f>IF(ISERROR(VLOOKUP($A49,'12-6-07'!$B$2:$P$70,14,FALSE)),"",VLOOKUP($A49,'12-6-07'!$B$2:$P$70,14,FALSE))</f>
      </c>
      <c r="G49" s="5">
        <f>IF(ISERROR(VLOOKUP($A49,'26-6-07'!$B$2:$P$70,14,FALSE)),"",VLOOKUP($A49,'26-6-07'!$B$2:$P$70,14,FALSE))</f>
        <v>0.040636574074074075</v>
      </c>
      <c r="H49" s="5">
        <f>IF(ISERROR(VLOOKUP($A49,'10-7-07'!$B$2:$P$70,14,FALSE)),"",VLOOKUP($A49,'10-7-07'!$B$2:$P$70,14,FALSE))</f>
      </c>
      <c r="I49" s="5">
        <f>IF(ISERROR(VLOOKUP($A49,'24-7-07'!$B$2:$P$70,14,FALSE)),"",VLOOKUP($A49,'24-7-07'!$B$2:$P$70,14,FALSE))</f>
      </c>
      <c r="J49" s="5">
        <f>IF(ISERROR(VLOOKUP($A49,'7-8-07'!$B$2:$P$70,14,FALSE)),"",VLOOKUP($A49,'7-8-07'!$B$2:$P$70,14,FALSE))</f>
      </c>
      <c r="K49" s="5">
        <f>IF(ISERROR(VLOOKUP($A49,'21-8-07'!$B$2:$P$70,14,FALSE)),"",VLOOKUP($A49,'21-8-07'!$B$2:$P$70,14,FALSE))</f>
        <v>0.0419675925925926</v>
      </c>
      <c r="L49" s="5"/>
      <c r="M49" s="41">
        <f>AVERAGE(L49,K49,J49,I49,H49,G49,F49,E49,D49,C49)</f>
        <v>0.040964506172839504</v>
      </c>
      <c r="N49" s="41">
        <f>MIN(L49,K49,J49,I49,H49,G49,F49,E49,D49,C49)</f>
        <v>0.04028935185185185</v>
      </c>
      <c r="O49" s="41">
        <f>TIMEVALUE("1:25:00")-(M49+N49)/2+Q49</f>
        <v>0.01840084876543211</v>
      </c>
      <c r="P49" s="11">
        <f>P$1+O49</f>
        <v>0.7961786265432099</v>
      </c>
    </row>
    <row r="50" spans="1:16" ht="12.75">
      <c r="A50" s="40" t="s">
        <v>100</v>
      </c>
      <c r="B50" s="40">
        <v>2007</v>
      </c>
      <c r="C50" s="4">
        <f>IF(ISERROR(VLOOKUP($A50,'1-5-07'!$B$2:$P$85,14,FALSE)),"",VLOOKUP($A50,'1-5-07'!$B$2:$P$85,14,FALSE))</f>
      </c>
      <c r="D50" s="5">
        <f>IF(ISERROR(VLOOKUP($A50,'15-5-07'!$B$2:$P$85,14,FALSE)),"",VLOOKUP($A50,'15-5-07'!$B$2:$P$85,14,FALSE))</f>
      </c>
      <c r="E50" s="5">
        <f>IF(ISERROR(VLOOKUP($A50,'29-5-07'!$B$2:$P$85,14,FALSE)),"",VLOOKUP($A50,'29-5-07'!$B$2:$P$85,14,FALSE))</f>
      </c>
      <c r="F50" s="5">
        <f>IF(ISERROR(VLOOKUP($A50,'12-6-07'!$B$2:$P$70,14,FALSE)),"",VLOOKUP($A50,'12-6-07'!$B$2:$P$70,14,FALSE))</f>
      </c>
      <c r="G50" s="5">
        <f>IF(ISERROR(VLOOKUP($A50,'26-6-07'!$B$2:$P$70,14,FALSE)),"",VLOOKUP($A50,'26-6-07'!$B$2:$P$70,14,FALSE))</f>
        <v>0.041747685185185186</v>
      </c>
      <c r="H50" s="5">
        <f>IF(ISERROR(VLOOKUP($A50,'10-7-07'!$B$2:$P$70,14,FALSE)),"",VLOOKUP($A50,'10-7-07'!$B$2:$P$70,14,FALSE))</f>
      </c>
      <c r="I50" s="5">
        <f>IF(ISERROR(VLOOKUP($A50,'24-7-07'!$B$2:$P$70,14,FALSE)),"",VLOOKUP($A50,'24-7-07'!$B$2:$P$70,14,FALSE))</f>
        <v>0.0415162037037037</v>
      </c>
      <c r="J50" s="5">
        <f>IF(ISERROR(VLOOKUP($A50,'7-8-07'!$B$2:$P$70,14,FALSE)),"",VLOOKUP($A50,'7-8-07'!$B$2:$P$70,14,FALSE))</f>
      </c>
      <c r="K50" s="5">
        <f>IF(ISERROR(VLOOKUP($A50,'21-8-07'!$B$2:$P$70,14,FALSE)),"",VLOOKUP($A50,'21-8-07'!$B$2:$P$70,14,FALSE))</f>
      </c>
      <c r="L50" s="5"/>
      <c r="M50" s="41">
        <f>AVERAGE(L50,K50,J50,I50,H50,G50,F50,E50,D50,C50)</f>
        <v>0.041631944444444444</v>
      </c>
      <c r="N50" s="41">
        <f>MIN(L50,K50,J50,I50,H50,G50,F50,E50,D50,C50)</f>
        <v>0.0415162037037037</v>
      </c>
      <c r="O50" s="41">
        <f>TIMEVALUE("1:25:00")-(M50+N50)/2+Q50</f>
        <v>0.017453703703703714</v>
      </c>
      <c r="P50" s="11">
        <f>P$1+O50</f>
        <v>0.7952314814814815</v>
      </c>
    </row>
    <row r="51" spans="1:16" ht="12.75">
      <c r="A51" s="40" t="s">
        <v>210</v>
      </c>
      <c r="B51" s="40">
        <v>2007</v>
      </c>
      <c r="C51" s="5">
        <f>IF(ISERROR(VLOOKUP($A51,'1-5-07'!$B$2:$P$85,14,FALSE)),"",VLOOKUP($A51,'1-5-07'!$B$2:$P$85,14,FALSE))</f>
      </c>
      <c r="D51" s="5">
        <f>IF(ISERROR(VLOOKUP($A51,'15-5-07'!$B$2:$P$85,14,FALSE)),"",VLOOKUP($A51,'15-5-07'!$B$2:$P$85,14,FALSE))</f>
      </c>
      <c r="E51" s="5">
        <f>IF(ISERROR(VLOOKUP($A51,'29-5-07'!$B$2:$P$85,14,FALSE)),"",VLOOKUP($A51,'29-5-07'!$B$2:$P$85,14,FALSE))</f>
      </c>
      <c r="F51" s="51">
        <f>IF(ISERROR(VLOOKUP($A51,'12-6-07'!$B$2:$P$70,14,FALSE)),"",VLOOKUP($A51,'12-6-07'!$B$2:$P$70,14,FALSE))</f>
        <v>0.04642361111111111</v>
      </c>
      <c r="G51" s="27">
        <f>IF(ISERROR(VLOOKUP($A51,'26-6-07'!$B$2:$P$70,14,FALSE)),"",VLOOKUP($A51,'26-6-07'!$B$2:$P$70,14,FALSE))</f>
        <v>0.046192129629629625</v>
      </c>
      <c r="H51" s="5">
        <f>IF(ISERROR(VLOOKUP($A51,'10-7-07'!$B$2:$P$70,14,FALSE)),"",VLOOKUP($A51,'10-7-07'!$B$2:$P$70,14,FALSE))</f>
      </c>
      <c r="I51" s="5">
        <f>IF(ISERROR(VLOOKUP($A51,'24-7-07'!$B$2:$P$70,14,FALSE)),"",VLOOKUP($A51,'24-7-07'!$B$2:$P$70,14,FALSE))</f>
      </c>
      <c r="J51" s="5">
        <f>IF(ISERROR(VLOOKUP($A51,'7-8-07'!$B$2:$P$70,14,FALSE)),"",VLOOKUP($A51,'7-8-07'!$B$2:$P$70,14,FALSE))</f>
      </c>
      <c r="K51" s="5">
        <f>IF(ISERROR(VLOOKUP($A51,'21-8-07'!$B$2:$P$70,14,FALSE)),"",VLOOKUP($A51,'21-8-07'!$B$2:$P$70,14,FALSE))</f>
      </c>
      <c r="L51" s="5"/>
      <c r="M51" s="41">
        <f>AVERAGE(L51,K51,J51,I51,H51,G51,F51,E51,D51,C51)</f>
        <v>0.04630787037037037</v>
      </c>
      <c r="N51" s="41">
        <f>MIN(L51,K51,J51,I51,H51,G51,F51,E51,D51,C51)</f>
        <v>0.046192129629629625</v>
      </c>
      <c r="O51" s="41">
        <f>TIMEVALUE("1:25:00")-(M51+N51)/2+Q51</f>
        <v>0.012777777777777784</v>
      </c>
      <c r="P51" s="11">
        <f>P$1+O51</f>
        <v>0.7905555555555556</v>
      </c>
    </row>
    <row r="52" spans="1:16" ht="12.75">
      <c r="A52" s="40" t="s">
        <v>142</v>
      </c>
      <c r="B52" s="40">
        <v>2007</v>
      </c>
      <c r="C52" s="4">
        <f>IF(ISERROR(VLOOKUP($A52,'1-5-07'!$B$2:$P$85,14,FALSE)),"",VLOOKUP($A52,'1-5-07'!$B$2:$P$85,14,FALSE))</f>
      </c>
      <c r="D52" s="27">
        <f>IF(ISERROR(VLOOKUP($A52,'15-5-07'!$B$2:$P$85,14,FALSE)),"",VLOOKUP($A52,'15-5-07'!$B$2:$P$85,14,FALSE))</f>
        <v>0.03981481481481482</v>
      </c>
      <c r="E52" s="5">
        <f>IF(ISERROR(VLOOKUP($A52,'29-5-07'!$B$2:$P$85,14,FALSE)),"",VLOOKUP($A52,'29-5-07'!$B$2:$P$85,14,FALSE))</f>
      </c>
      <c r="F52" s="5">
        <f>IF(ISERROR(VLOOKUP($A52,'12-6-07'!$B$2:$P$70,14,FALSE)),"",VLOOKUP($A52,'12-6-07'!$B$2:$P$70,14,FALSE))</f>
        <v>0.03987268518518519</v>
      </c>
      <c r="G52" s="5">
        <f>IF(ISERROR(VLOOKUP($A52,'26-6-07'!$B$2:$P$70,14,FALSE)),"",VLOOKUP($A52,'26-6-07'!$B$2:$P$70,14,FALSE))</f>
      </c>
      <c r="H52" s="27">
        <f>IF(ISERROR(VLOOKUP($A52,'10-7-07'!$B$2:$P$70,14,FALSE)),"",VLOOKUP($A52,'10-7-07'!$B$2:$P$70,14,FALSE))</f>
        <v>0.03824074074074074</v>
      </c>
      <c r="I52" s="5">
        <f>IF(ISERROR(VLOOKUP($A52,'24-7-07'!$B$2:$P$70,14,FALSE)),"",VLOOKUP($A52,'24-7-07'!$B$2:$P$70,14,FALSE))</f>
        <v>0.039606481481481486</v>
      </c>
      <c r="J52" s="5">
        <f>IF(ISERROR(VLOOKUP($A52,'7-8-07'!$B$2:$P$70,14,FALSE)),"",VLOOKUP($A52,'7-8-07'!$B$2:$P$70,14,FALSE))</f>
      </c>
      <c r="K52" s="5" t="str">
        <f>IF(ISERROR(VLOOKUP($A52,'21-8-07'!$B$2:$P$70,14,FALSE)),"",VLOOKUP($A52,'21-8-07'!$B$2:$P$70,14,FALSE))</f>
        <v>dnf</v>
      </c>
      <c r="L52" s="5"/>
      <c r="M52" s="41">
        <f>AVERAGE(L52,K52,J52,I52,H52,G52,F52,E52,D52,C52)</f>
        <v>0.039383680555555564</v>
      </c>
      <c r="N52" s="41">
        <f>MIN(L52,K52,J52,I52,H52,G52,F52,E52,D52,C52)</f>
        <v>0.03824074074074074</v>
      </c>
      <c r="O52" s="41">
        <f>TIMEVALUE("1:25:00")-(M52+N52)/2+Q52</f>
        <v>0.02021556712962963</v>
      </c>
      <c r="P52" s="11">
        <f>P$1+O52</f>
        <v>0.7979933449074075</v>
      </c>
    </row>
    <row r="53" spans="1:18" ht="12.75">
      <c r="A53" s="40" t="s">
        <v>191</v>
      </c>
      <c r="B53" s="40">
        <v>2007</v>
      </c>
      <c r="C53" s="51">
        <f>IF(ISERROR(VLOOKUP($A53,'1-5-07'!$B$2:$P$85,14,FALSE)),"",VLOOKUP($A53,'1-5-07'!$B$2:$P$85,14,FALSE))</f>
        <v>0.04408564814814815</v>
      </c>
      <c r="D53" s="5">
        <f>IF(ISERROR(VLOOKUP($A53,'15-5-07'!$B$2:$P$85,14,FALSE)),"",VLOOKUP($A53,'15-5-07'!$B$2:$P$85,14,FALSE))</f>
        <v>0.04412037037037037</v>
      </c>
      <c r="E53" s="5">
        <f>IF(ISERROR(VLOOKUP($A53,'29-5-07'!$B$2:$P$85,14,FALSE)),"",VLOOKUP($A53,'29-5-07'!$B$2:$P$85,14,FALSE))</f>
      </c>
      <c r="F53" s="5">
        <f>IF(ISERROR(VLOOKUP($A53,'12-6-07'!$B$2:$P$70,14,FALSE)),"",VLOOKUP($A53,'12-6-07'!$B$2:$P$70,14,FALSE))</f>
      </c>
      <c r="G53" s="5">
        <f>IF(ISERROR(VLOOKUP($A53,'26-6-07'!$B$2:$P$70,14,FALSE)),"",VLOOKUP($A53,'26-6-07'!$B$2:$P$70,14,FALSE))</f>
      </c>
      <c r="H53" s="5">
        <f>IF(ISERROR(VLOOKUP($A53,'10-7-07'!$B$2:$P$70,14,FALSE)),"",VLOOKUP($A53,'10-7-07'!$B$2:$P$70,14,FALSE))</f>
      </c>
      <c r="I53" s="5">
        <f>IF(ISERROR(VLOOKUP($A53,'24-7-07'!$B$2:$P$70,14,FALSE)),"",VLOOKUP($A53,'24-7-07'!$B$2:$P$70,14,FALSE))</f>
      </c>
      <c r="J53" s="5">
        <f>IF(ISERROR(VLOOKUP($A53,'7-8-07'!$B$2:$P$70,14,FALSE)),"",VLOOKUP($A53,'7-8-07'!$B$2:$P$70,14,FALSE))</f>
      </c>
      <c r="K53" s="5">
        <f>IF(ISERROR(VLOOKUP($A53,'21-8-07'!$B$2:$P$70,14,FALSE)),"",VLOOKUP($A53,'21-8-07'!$B$2:$P$70,14,FALSE))</f>
      </c>
      <c r="L53" s="5"/>
      <c r="M53" s="41">
        <f>AVERAGE(L53,K53,J53,I53,H53,G53,F53,E53,D53,C53)</f>
        <v>0.044103009259259265</v>
      </c>
      <c r="N53" s="41">
        <f>MIN(L53,K53,J53,I53,H53,G53,F53,E53,D53,C53)</f>
        <v>0.04408564814814815</v>
      </c>
      <c r="O53" s="41">
        <f>TIMEVALUE("1:25:00")-(M53+N53)/2+Q53</f>
        <v>0.016322337962962962</v>
      </c>
      <c r="P53" s="11">
        <f>P$1+O53</f>
        <v>0.7941001157407408</v>
      </c>
      <c r="Q53" s="43">
        <v>0.001388888888888889</v>
      </c>
      <c r="R53" t="s">
        <v>169</v>
      </c>
    </row>
    <row r="54" spans="1:18" ht="12.75">
      <c r="A54" s="40" t="s">
        <v>230</v>
      </c>
      <c r="B54" s="40">
        <v>2007</v>
      </c>
      <c r="C54" s="4">
        <f>IF(ISERROR(VLOOKUP($A54,'1-5-07'!$B$2:$P$85,14,FALSE)),"",VLOOKUP($A54,'1-5-07'!$B$2:$P$85,14,FALSE))</f>
      </c>
      <c r="D54" s="5">
        <f>IF(ISERROR(VLOOKUP($A54,'15-5-07'!$B$2:$P$85,14,FALSE)),"",VLOOKUP($A54,'15-5-07'!$B$2:$P$85,14,FALSE))</f>
      </c>
      <c r="E54" s="5">
        <f>IF(ISERROR(VLOOKUP($A54,'29-5-07'!$B$2:$P$85,14,FALSE)),"",VLOOKUP($A54,'29-5-07'!$B$2:$P$85,14,FALSE))</f>
      </c>
      <c r="F54" s="5">
        <f>IF(ISERROR(VLOOKUP($A54,'12-6-07'!$B$2:$P$70,14,FALSE)),"",VLOOKUP($A54,'12-6-07'!$B$2:$P$70,14,FALSE))</f>
      </c>
      <c r="G54" s="5">
        <f>IF(ISERROR(VLOOKUP($A54,'26-6-07'!$B$2:$P$70,14,FALSE)),"",VLOOKUP($A54,'26-6-07'!$B$2:$P$70,14,FALSE))</f>
      </c>
      <c r="H54" s="5">
        <f>IF(ISERROR(VLOOKUP($A54,'10-7-07'!$B$2:$P$70,14,FALSE)),"",VLOOKUP($A54,'10-7-07'!$B$2:$P$70,14,FALSE))</f>
      </c>
      <c r="I54" s="5">
        <f>IF(ISERROR(VLOOKUP($A54,'24-7-07'!$B$2:$P$70,14,FALSE)),"",VLOOKUP($A54,'24-7-07'!$B$2:$P$70,14,FALSE))</f>
      </c>
      <c r="J54" s="51">
        <f>IF(ISERROR(VLOOKUP($A54,'7-8-07'!$B$2:$P$70,14,FALSE)),"",VLOOKUP($A54,'7-8-07'!$B$2:$P$70,14,FALSE))</f>
        <v>0.03982638888888888</v>
      </c>
      <c r="K54" s="5">
        <f>IF(ISERROR(VLOOKUP($A54,'21-8-07'!$B$2:$P$70,14,FALSE)),"",VLOOKUP($A54,'21-8-07'!$B$2:$P$70,14,FALSE))</f>
      </c>
      <c r="L54" s="5"/>
      <c r="M54" s="41">
        <f>AVERAGE(L54,K54,J54,I54,H54,G54,F54,E54,D54,C54)</f>
        <v>0.03982638888888888</v>
      </c>
      <c r="N54" s="41">
        <f>MIN(L54,K54,J54,I54,H54,G54,F54,E54,D54,C54)</f>
        <v>0.03982638888888888</v>
      </c>
      <c r="O54" s="41">
        <f>TIMEVALUE("1:25:00")-(M54+N54)/2+Q54</f>
        <v>0.021284722222222233</v>
      </c>
      <c r="P54" s="11">
        <f>P$1+O54</f>
        <v>0.7990625</v>
      </c>
      <c r="Q54" s="43">
        <v>0.0020833333333333333</v>
      </c>
      <c r="R54" t="s">
        <v>167</v>
      </c>
    </row>
    <row r="55" spans="1:16" ht="12.75">
      <c r="A55" s="40" t="s">
        <v>152</v>
      </c>
      <c r="B55" s="40">
        <v>2007</v>
      </c>
      <c r="C55" s="4">
        <f>IF(ISERROR(VLOOKUP($A55,'1-5-07'!$B$2:$P$85,14,FALSE)),"",VLOOKUP($A55,'1-5-07'!$B$2:$P$85,14,FALSE))</f>
      </c>
      <c r="D55" s="27">
        <f>IF(ISERROR(VLOOKUP($A55,'15-5-07'!$B$2:$P$85,14,FALSE)),"",VLOOKUP($A55,'15-5-07'!$B$2:$P$85,14,FALSE))</f>
        <v>0.04100694444444444</v>
      </c>
      <c r="E55" s="27">
        <f>IF(ISERROR(VLOOKUP($A55,'29-5-07'!$B$2:$P$85,14,FALSE)),"",VLOOKUP($A55,'29-5-07'!$B$2:$P$85,14,FALSE))</f>
        <v>0.0408912037037037</v>
      </c>
      <c r="F55" s="27">
        <f>IF(ISERROR(VLOOKUP($A55,'12-6-07'!$B$2:$P$70,14,FALSE)),"",VLOOKUP($A55,'12-6-07'!$B$2:$P$70,14,FALSE))</f>
        <v>0.03975694444444444</v>
      </c>
      <c r="G55" s="5">
        <f>IF(ISERROR(VLOOKUP($A55,'26-6-07'!$B$2:$P$70,14,FALSE)),"",VLOOKUP($A55,'26-6-07'!$B$2:$P$70,14,FALSE))</f>
        <v>0.040706018518518516</v>
      </c>
      <c r="H55" s="5">
        <f>IF(ISERROR(VLOOKUP($A55,'10-7-07'!$B$2:$P$70,14,FALSE)),"",VLOOKUP($A55,'10-7-07'!$B$2:$P$70,14,FALSE))</f>
        <v>0.04049768518518518</v>
      </c>
      <c r="I55" s="27">
        <f>IF(ISERROR(VLOOKUP($A55,'24-7-07'!$B$2:$P$70,14,FALSE)),"",VLOOKUP($A55,'24-7-07'!$B$2:$P$70,14,FALSE))</f>
        <v>0.03972222222222223</v>
      </c>
      <c r="J55" s="5">
        <f>IF(ISERROR(VLOOKUP($A55,'7-8-07'!$B$2:$P$70,14,FALSE)),"",VLOOKUP($A55,'7-8-07'!$B$2:$P$70,14,FALSE))</f>
      </c>
      <c r="K55" s="5">
        <f>IF(ISERROR(VLOOKUP($A55,'21-8-07'!$B$2:$P$70,14,FALSE)),"",VLOOKUP($A55,'21-8-07'!$B$2:$P$70,14,FALSE))</f>
        <v>0.040636574074074075</v>
      </c>
      <c r="L55" s="5"/>
      <c r="M55" s="41">
        <f>AVERAGE(L55,K55,J55,I55,H55,G55,F55,E55,D55,C55)</f>
        <v>0.040459656084656084</v>
      </c>
      <c r="N55" s="41">
        <f>MIN(L55,K55,J55,I55,H55,G55,F55,E55,D55,C55)</f>
        <v>0.03972222222222223</v>
      </c>
      <c r="O55" s="41">
        <f>TIMEVALUE("1:25:00")-(M55+N55)/2+Q55</f>
        <v>0.018936838624338627</v>
      </c>
      <c r="P55" s="11">
        <f>P$1+O55</f>
        <v>0.7967146164021164</v>
      </c>
    </row>
    <row r="56" spans="1:16" ht="12.75">
      <c r="A56" s="40" t="s">
        <v>16</v>
      </c>
      <c r="B56" s="40">
        <v>2007</v>
      </c>
      <c r="C56" s="4">
        <f>IF(ISERROR(VLOOKUP($A56,'1-5-07'!$B$2:$P$85,14,FALSE)),"",VLOOKUP($A56,'1-5-07'!$B$2:$P$85,14,FALSE))</f>
      </c>
      <c r="D56" s="5">
        <f>IF(ISERROR(VLOOKUP($A56,'15-5-07'!$B$2:$P$85,14,FALSE)),"",VLOOKUP($A56,'15-5-07'!$B$2:$P$85,14,FALSE))</f>
        <v>0.04136574074074074</v>
      </c>
      <c r="E56" s="5">
        <f>IF(ISERROR(VLOOKUP($A56,'29-5-07'!$B$2:$P$85,14,FALSE)),"",VLOOKUP($A56,'29-5-07'!$B$2:$P$85,14,FALSE))</f>
      </c>
      <c r="F56" s="5" t="str">
        <f>IF(ISERROR(VLOOKUP($A56,'12-6-07'!$B$2:$P$70,14,FALSE)),"",VLOOKUP($A56,'12-6-07'!$B$2:$P$70,14,FALSE))</f>
        <v>dnf</v>
      </c>
      <c r="G56" s="5">
        <f>IF(ISERROR(VLOOKUP($A56,'26-6-07'!$B$2:$P$70,14,FALSE)),"",VLOOKUP($A56,'26-6-07'!$B$2:$P$70,14,FALSE))</f>
      </c>
      <c r="H56" s="5">
        <f>IF(ISERROR(VLOOKUP($A56,'10-7-07'!$B$2:$P$70,14,FALSE)),"",VLOOKUP($A56,'10-7-07'!$B$2:$P$70,14,FALSE))</f>
        <v>0.04047453703703703</v>
      </c>
      <c r="I56" s="5">
        <f>IF(ISERROR(VLOOKUP($A56,'24-7-07'!$B$2:$P$70,14,FALSE)),"",VLOOKUP($A56,'24-7-07'!$B$2:$P$70,14,FALSE))</f>
        <v>0.04137731481481481</v>
      </c>
      <c r="J56" s="5">
        <f>IF(ISERROR(VLOOKUP($A56,'7-8-07'!$B$2:$P$70,14,FALSE)),"",VLOOKUP($A56,'7-8-07'!$B$2:$P$70,14,FALSE))</f>
      </c>
      <c r="K56" s="5">
        <f>IF(ISERROR(VLOOKUP($A56,'21-8-07'!$B$2:$P$70,14,FALSE)),"",VLOOKUP($A56,'21-8-07'!$B$2:$P$70,14,FALSE))</f>
      </c>
      <c r="L56" s="5"/>
      <c r="M56" s="41">
        <f>AVERAGE(L56,K56,J56,I56,H56,G56,F56,E56,D56,C56)</f>
        <v>0.04107253086419752</v>
      </c>
      <c r="N56" s="41">
        <f>MIN(L56,K56,J56,I56,H56,G56,F56,E56,D56,C56)</f>
        <v>0.04047453703703703</v>
      </c>
      <c r="O56" s="41">
        <f>TIMEVALUE("1:25:00")-(M56+N56)/2+Q56</f>
        <v>0.018254243827160503</v>
      </c>
      <c r="P56" s="11">
        <f>P$1+O56</f>
        <v>0.7960320216049382</v>
      </c>
    </row>
    <row r="57" spans="1:16" ht="12.75">
      <c r="A57" s="40" t="s">
        <v>159</v>
      </c>
      <c r="B57" s="40">
        <v>2007</v>
      </c>
      <c r="C57" s="5">
        <f>IF(ISERROR(VLOOKUP($A57,'1-5-07'!$B$2:$P$85,14,FALSE)),"",VLOOKUP($A57,'1-5-07'!$B$2:$P$85,14,FALSE))</f>
        <v>0.03952546296296296</v>
      </c>
      <c r="D57" s="5">
        <f>IF(ISERROR(VLOOKUP($A57,'15-5-07'!$B$2:$P$85,14,FALSE)),"",VLOOKUP($A57,'15-5-07'!$B$2:$P$85,14,FALSE))</f>
        <v>0.04127314814814814</v>
      </c>
      <c r="E57" s="5">
        <f>IF(ISERROR(VLOOKUP($A57,'29-5-07'!$B$2:$P$85,14,FALSE)),"",VLOOKUP($A57,'29-5-07'!$B$2:$P$85,14,FALSE))</f>
      </c>
      <c r="F57" s="5">
        <f>IF(ISERROR(VLOOKUP($A57,'12-6-07'!$B$2:$P$70,14,FALSE)),"",VLOOKUP($A57,'12-6-07'!$B$2:$P$70,14,FALSE))</f>
      </c>
      <c r="G57" s="5">
        <f>IF(ISERROR(VLOOKUP($A57,'26-6-07'!$B$2:$P$70,14,FALSE)),"",VLOOKUP($A57,'26-6-07'!$B$2:$P$70,14,FALSE))</f>
      </c>
      <c r="H57" s="5">
        <f>IF(ISERROR(VLOOKUP($A57,'10-7-07'!$B$2:$P$70,14,FALSE)),"",VLOOKUP($A57,'10-7-07'!$B$2:$P$70,14,FALSE))</f>
        <v>0.04076388888888889</v>
      </c>
      <c r="I57" s="5">
        <f>IF(ISERROR(VLOOKUP($A57,'24-7-07'!$B$2:$P$70,14,FALSE)),"",VLOOKUP($A57,'24-7-07'!$B$2:$P$70,14,FALSE))</f>
      </c>
      <c r="J57" s="5">
        <f>IF(ISERROR(VLOOKUP($A57,'7-8-07'!$B$2:$P$70,14,FALSE)),"",VLOOKUP($A57,'7-8-07'!$B$2:$P$70,14,FALSE))</f>
      </c>
      <c r="K57" s="5">
        <f>IF(ISERROR(VLOOKUP($A57,'21-8-07'!$B$2:$P$70,14,FALSE)),"",VLOOKUP($A57,'21-8-07'!$B$2:$P$70,14,FALSE))</f>
      </c>
      <c r="L57" s="5"/>
      <c r="M57" s="41">
        <f>AVERAGE(L57,K57,J57,I57,H57,G57,F57,E57,D57,C57)</f>
        <v>0.04052083333333333</v>
      </c>
      <c r="N57" s="41">
        <f>MIN(L57,K57,J57,I57,H57,G57,F57,E57,D57,C57)</f>
        <v>0.03952546296296296</v>
      </c>
      <c r="O57" s="41">
        <f>TIMEVALUE("1:25:00")-(M57+N57)/2+Q57</f>
        <v>0.019004629629629642</v>
      </c>
      <c r="P57" s="11">
        <f>P$1+O57</f>
        <v>0.7967824074074075</v>
      </c>
    </row>
    <row r="58" spans="1:16" ht="12.75">
      <c r="A58" s="40" t="s">
        <v>226</v>
      </c>
      <c r="B58" s="40">
        <v>2007</v>
      </c>
      <c r="C58" s="4">
        <f>IF(ISERROR(VLOOKUP($A58,'1-5-07'!$B$2:$P$85,14,FALSE)),"",VLOOKUP($A58,'1-5-07'!$B$2:$P$85,14,FALSE))</f>
      </c>
      <c r="D58" s="5">
        <f>IF(ISERROR(VLOOKUP($A58,'15-5-07'!$B$2:$P$85,14,FALSE)),"",VLOOKUP($A58,'15-5-07'!$B$2:$P$85,14,FALSE))</f>
      </c>
      <c r="E58" s="5">
        <f>IF(ISERROR(VLOOKUP($A58,'29-5-07'!$B$2:$P$85,14,FALSE)),"",VLOOKUP($A58,'29-5-07'!$B$2:$P$85,14,FALSE))</f>
      </c>
      <c r="F58" s="5">
        <f>IF(ISERROR(VLOOKUP($A58,'12-6-07'!$B$2:$P$70,14,FALSE)),"",VLOOKUP($A58,'12-6-07'!$B$2:$P$70,14,FALSE))</f>
      </c>
      <c r="G58" s="5">
        <f>IF(ISERROR(VLOOKUP($A58,'26-6-07'!$B$2:$P$70,14,FALSE)),"",VLOOKUP($A58,'26-6-07'!$B$2:$P$70,14,FALSE))</f>
      </c>
      <c r="H58" s="5">
        <f>IF(ISERROR(VLOOKUP($A58,'10-7-07'!$B$2:$P$70,14,FALSE)),"",VLOOKUP($A58,'10-7-07'!$B$2:$P$70,14,FALSE))</f>
      </c>
      <c r="I58" s="5">
        <f>IF(ISERROR(VLOOKUP($A58,'24-7-07'!$B$2:$P$70,14,FALSE)),"",VLOOKUP($A58,'24-7-07'!$B$2:$P$70,14,FALSE))</f>
      </c>
      <c r="J58" s="51">
        <f>IF(ISERROR(VLOOKUP($A58,'7-8-07'!$B$2:$P$70,14,FALSE)),"",VLOOKUP($A58,'7-8-07'!$B$2:$P$70,14,FALSE))</f>
        <v>0.04641203703703703</v>
      </c>
      <c r="K58" s="27">
        <f>IF(ISERROR(VLOOKUP($A58,'21-8-07'!$B$2:$P$70,14,FALSE)),"",VLOOKUP($A58,'21-8-07'!$B$2:$P$70,14,FALSE))</f>
        <v>0.0435300925925926</v>
      </c>
      <c r="L58" s="5"/>
      <c r="M58" s="41">
        <f>AVERAGE(L58,K58,J58,I58,H58,G58,F58,E58,D58,C58)</f>
        <v>0.04497106481481482</v>
      </c>
      <c r="N58" s="41">
        <f>MIN(L58,K58,J58,I58,H58,G58,F58,E58,D58,C58)</f>
        <v>0.0435300925925926</v>
      </c>
      <c r="O58" s="41">
        <f>TIMEVALUE("1:25:00")-(M58+N58)/2+Q58</f>
        <v>0.014777199074074078</v>
      </c>
      <c r="P58" s="11">
        <f>P$1+O58</f>
        <v>0.7925549768518518</v>
      </c>
    </row>
    <row r="59" spans="1:16" ht="12.75">
      <c r="A59" s="40" t="s">
        <v>181</v>
      </c>
      <c r="B59" s="40">
        <v>2007</v>
      </c>
      <c r="C59" s="51">
        <f>IF(ISERROR(VLOOKUP($A59,'1-5-07'!$B$2:$P$85,14,FALSE)),"",VLOOKUP($A59,'1-5-07'!$B$2:$P$85,14,FALSE))</f>
        <v>0.039479166666666676</v>
      </c>
      <c r="D59" s="5">
        <f>IF(ISERROR(VLOOKUP($A59,'15-5-07'!$B$2:$P$85,14,FALSE)),"",VLOOKUP($A59,'15-5-07'!$B$2:$P$85,14,FALSE))</f>
      </c>
      <c r="E59" s="27">
        <f>IF(ISERROR(VLOOKUP($A59,'29-5-07'!$B$2:$P$85,14,FALSE)),"",VLOOKUP($A59,'29-5-07'!$B$2:$P$85,14,FALSE))</f>
        <v>0.03920138888888889</v>
      </c>
      <c r="F59" s="27">
        <f>IF(ISERROR(VLOOKUP($A59,'12-6-07'!$B$2:$P$70,14,FALSE)),"",VLOOKUP($A59,'12-6-07'!$B$2:$P$70,14,FALSE))</f>
        <v>0.038657407407407404</v>
      </c>
      <c r="G59" s="5">
        <f>IF(ISERROR(VLOOKUP($A59,'26-6-07'!$B$2:$P$70,14,FALSE)),"",VLOOKUP($A59,'26-6-07'!$B$2:$P$70,14,FALSE))</f>
      </c>
      <c r="H59" s="5">
        <f>IF(ISERROR(VLOOKUP($A59,'10-7-07'!$B$2:$P$70,14,FALSE)),"",VLOOKUP($A59,'10-7-07'!$B$2:$P$70,14,FALSE))</f>
        <v>0.03934027777777778</v>
      </c>
      <c r="I59" s="5">
        <f>IF(ISERROR(VLOOKUP($A59,'24-7-07'!$B$2:$P$70,14,FALSE)),"",VLOOKUP($A59,'24-7-07'!$B$2:$P$70,14,FALSE))</f>
      </c>
      <c r="J59" s="5">
        <f>IF(ISERROR(VLOOKUP($A59,'7-8-07'!$B$2:$P$70,14,FALSE)),"",VLOOKUP($A59,'7-8-07'!$B$2:$P$70,14,FALSE))</f>
      </c>
      <c r="K59" s="5">
        <f>IF(ISERROR(VLOOKUP($A59,'21-8-07'!$B$2:$P$70,14,FALSE)),"",VLOOKUP($A59,'21-8-07'!$B$2:$P$70,14,FALSE))</f>
      </c>
      <c r="L59" s="5"/>
      <c r="M59" s="41">
        <f>AVERAGE(L59,K59,J59,I59,H59,G59,F59,E59,D59,C59)</f>
        <v>0.039169560185185186</v>
      </c>
      <c r="N59" s="41">
        <f>MIN(L59,K59,J59,I59,H59,G59,F59,E59,D59,C59)</f>
        <v>0.038657407407407404</v>
      </c>
      <c r="O59" s="41">
        <f>TIMEVALUE("1:25:00")-(M59+N59)/2+Q59</f>
        <v>0.02011429398148149</v>
      </c>
      <c r="P59" s="11">
        <f>P$1+O59</f>
        <v>0.7978920717592592</v>
      </c>
    </row>
    <row r="60" spans="1:16" ht="12.75">
      <c r="A60" s="40" t="s">
        <v>192</v>
      </c>
      <c r="B60" s="40">
        <v>2007</v>
      </c>
      <c r="C60" s="51">
        <f>IF(ISERROR(VLOOKUP($A60,'1-5-07'!$B$2:$P$85,14,FALSE)),"",VLOOKUP($A60,'1-5-07'!$B$2:$P$85,14,FALSE))</f>
        <v>0.04141203703703703</v>
      </c>
      <c r="D60" s="5">
        <f>IF(ISERROR(VLOOKUP($A60,'15-5-07'!$B$2:$P$85,14,FALSE)),"",VLOOKUP($A60,'15-5-07'!$B$2:$P$85,14,FALSE))</f>
      </c>
      <c r="E60" s="5">
        <f>IF(ISERROR(VLOOKUP($A60,'29-5-07'!$B$2:$P$85,14,FALSE)),"",VLOOKUP($A60,'29-5-07'!$B$2:$P$85,14,FALSE))</f>
        <v>0.042326388888888886</v>
      </c>
      <c r="F60" s="27">
        <f>IF(ISERROR(VLOOKUP($A60,'12-6-07'!$B$2:$P$70,14,FALSE)),"",VLOOKUP($A60,'12-6-07'!$B$2:$P$70,14,FALSE))</f>
        <v>0.04060185185185185</v>
      </c>
      <c r="G60" s="5">
        <f>IF(ISERROR(VLOOKUP($A60,'26-6-07'!$B$2:$P$70,14,FALSE)),"",VLOOKUP($A60,'26-6-07'!$B$2:$P$70,14,FALSE))</f>
      </c>
      <c r="H60" s="5">
        <f>IF(ISERROR(VLOOKUP($A60,'10-7-07'!$B$2:$P$70,14,FALSE)),"",VLOOKUP($A60,'10-7-07'!$B$2:$P$70,14,FALSE))</f>
        <v>0.04085648148148147</v>
      </c>
      <c r="I60" s="5">
        <f>IF(ISERROR(VLOOKUP($A60,'24-7-07'!$B$2:$P$70,14,FALSE)),"",VLOOKUP($A60,'24-7-07'!$B$2:$P$70,14,FALSE))</f>
      </c>
      <c r="J60" s="5">
        <f>IF(ISERROR(VLOOKUP($A60,'7-8-07'!$B$2:$P$70,14,FALSE)),"",VLOOKUP($A60,'7-8-07'!$B$2:$P$70,14,FALSE))</f>
      </c>
      <c r="K60" s="5">
        <f>IF(ISERROR(VLOOKUP($A60,'21-8-07'!$B$2:$P$70,14,FALSE)),"",VLOOKUP($A60,'21-8-07'!$B$2:$P$70,14,FALSE))</f>
      </c>
      <c r="L60" s="5"/>
      <c r="M60" s="41">
        <f>AVERAGE(L60,K60,J60,I60,H60,G60,F60,E60,D60,C60)</f>
        <v>0.04129918981481481</v>
      </c>
      <c r="N60" s="41">
        <f>MIN(L60,K60,J60,I60,H60,G60,F60,E60,D60,C60)</f>
        <v>0.04060185185185185</v>
      </c>
      <c r="O60" s="41">
        <f>TIMEVALUE("1:25:00")-(M60+N60)/2+Q60</f>
        <v>0.018077256944444453</v>
      </c>
      <c r="P60" s="11">
        <f>P$1+O60</f>
        <v>0.7958550347222222</v>
      </c>
    </row>
    <row r="61" spans="1:16" ht="12.75">
      <c r="A61" s="40" t="s">
        <v>128</v>
      </c>
      <c r="B61" s="40">
        <v>2007</v>
      </c>
      <c r="C61" s="4">
        <f>IF(ISERROR(VLOOKUP($A61,'1-5-07'!$B$2:$P$85,14,FALSE)),"",VLOOKUP($A61,'1-5-07'!$B$2:$P$85,14,FALSE))</f>
      </c>
      <c r="D61" s="5">
        <f>IF(ISERROR(VLOOKUP($A61,'15-5-07'!$B$2:$P$85,14,FALSE)),"",VLOOKUP($A61,'15-5-07'!$B$2:$P$85,14,FALSE))</f>
      </c>
      <c r="E61" s="5">
        <f>IF(ISERROR(VLOOKUP($A61,'29-5-07'!$B$2:$P$85,14,FALSE)),"",VLOOKUP($A61,'29-5-07'!$B$2:$P$85,14,FALSE))</f>
      </c>
      <c r="F61" s="27">
        <f>IF(ISERROR(VLOOKUP($A61,'12-6-07'!$B$2:$P$70,14,FALSE)),"",VLOOKUP($A61,'12-6-07'!$B$2:$P$70,14,FALSE))</f>
        <v>0.03612268518518518</v>
      </c>
      <c r="G61" s="5">
        <f>IF(ISERROR(VLOOKUP($A61,'26-6-07'!$B$2:$P$70,14,FALSE)),"",VLOOKUP($A61,'26-6-07'!$B$2:$P$70,14,FALSE))</f>
      </c>
      <c r="H61" s="5">
        <f>IF(ISERROR(VLOOKUP($A61,'10-7-07'!$B$2:$P$70,14,FALSE)),"",VLOOKUP($A61,'10-7-07'!$B$2:$P$70,14,FALSE))</f>
        <v>0.03620370370370371</v>
      </c>
      <c r="I61" s="5">
        <f>IF(ISERROR(VLOOKUP($A61,'24-7-07'!$B$2:$P$70,14,FALSE)),"",VLOOKUP($A61,'24-7-07'!$B$2:$P$70,14,FALSE))</f>
      </c>
      <c r="J61" s="5" t="str">
        <f>IF(ISERROR(VLOOKUP($A61,'7-8-07'!$B$2:$P$70,14,FALSE)),"",VLOOKUP($A61,'7-8-07'!$B$2:$P$70,14,FALSE))</f>
        <v>dnf</v>
      </c>
      <c r="K61" s="5">
        <f>IF(ISERROR(VLOOKUP($A61,'21-8-07'!$B$2:$P$70,14,FALSE)),"",VLOOKUP($A61,'21-8-07'!$B$2:$P$70,14,FALSE))</f>
      </c>
      <c r="L61" s="5"/>
      <c r="M61" s="41">
        <f>AVERAGE(L61,K61,J61,I61,H61,G61,F61,E61,D61,C61)</f>
        <v>0.03616319444444445</v>
      </c>
      <c r="N61" s="41">
        <f>MIN(L61,K61,J61,I61,H61,G61,F61,E61,D61,C61)</f>
        <v>0.03612268518518518</v>
      </c>
      <c r="O61" s="41">
        <f>TIMEVALUE("1:25:00")-(M61+N61)/2+Q61</f>
        <v>0.02288483796296297</v>
      </c>
      <c r="P61" s="11">
        <f>P$1+O61</f>
        <v>0.8006626157407407</v>
      </c>
    </row>
    <row r="62" spans="1:16" ht="12.75">
      <c r="A62" s="40" t="s">
        <v>212</v>
      </c>
      <c r="B62" s="40">
        <v>2007</v>
      </c>
      <c r="C62" s="5">
        <f>IF(ISERROR(VLOOKUP($A62,'1-5-07'!$B$2:$P$85,14,FALSE)),"",VLOOKUP($A62,'1-5-07'!$B$2:$P$85,14,FALSE))</f>
      </c>
      <c r="D62" s="5">
        <f>IF(ISERROR(VLOOKUP($A62,'15-5-07'!$B$2:$P$85,14,FALSE)),"",VLOOKUP($A62,'15-5-07'!$B$2:$P$85,14,FALSE))</f>
      </c>
      <c r="E62" s="5">
        <f>IF(ISERROR(VLOOKUP($A62,'29-5-07'!$B$2:$P$85,14,FALSE)),"",VLOOKUP($A62,'29-5-07'!$B$2:$P$85,14,FALSE))</f>
      </c>
      <c r="F62" s="51">
        <f>IF(ISERROR(VLOOKUP($A62,'12-6-07'!$B$2:$P$70,14,FALSE)),"",VLOOKUP($A62,'12-6-07'!$B$2:$P$70,14,FALSE))</f>
        <v>0.04791666666666668</v>
      </c>
      <c r="G62" s="5">
        <f>IF(ISERROR(VLOOKUP($A62,'26-6-07'!$B$2:$P$70,14,FALSE)),"",VLOOKUP($A62,'26-6-07'!$B$2:$P$70,14,FALSE))</f>
        <v>0.04814814814814815</v>
      </c>
      <c r="H62" s="5">
        <f>IF(ISERROR(VLOOKUP($A62,'10-7-07'!$B$2:$P$70,14,FALSE)),"",VLOOKUP($A62,'10-7-07'!$B$2:$P$70,14,FALSE))</f>
      </c>
      <c r="I62" s="5">
        <f>IF(ISERROR(VLOOKUP($A62,'24-7-07'!$B$2:$P$70,14,FALSE)),"",VLOOKUP($A62,'24-7-07'!$B$2:$P$70,14,FALSE))</f>
      </c>
      <c r="J62" s="5">
        <f>IF(ISERROR(VLOOKUP($A62,'7-8-07'!$B$2:$P$70,14,FALSE)),"",VLOOKUP($A62,'7-8-07'!$B$2:$P$70,14,FALSE))</f>
        <v>0.048564814814814825</v>
      </c>
      <c r="K62" s="5">
        <f>IF(ISERROR(VLOOKUP($A62,'21-8-07'!$B$2:$P$70,14,FALSE)),"",VLOOKUP($A62,'21-8-07'!$B$2:$P$70,14,FALSE))</f>
      </c>
      <c r="L62" s="5"/>
      <c r="M62" s="41">
        <f>AVERAGE(L62,K62,J62,I62,H62,G62,F62,E62,D62,C62)</f>
        <v>0.048209876543209886</v>
      </c>
      <c r="N62" s="41">
        <f>MIN(L62,K62,J62,I62,H62,G62,F62,E62,D62,C62)</f>
        <v>0.04791666666666668</v>
      </c>
      <c r="O62" s="41">
        <f>TIMEVALUE("1:25:00")-(M62+N62)/2+Q62</f>
        <v>0.010964506172839499</v>
      </c>
      <c r="P62" s="11">
        <f>P$1+O62</f>
        <v>0.7887422839506173</v>
      </c>
    </row>
    <row r="63" spans="1:18" ht="12.75">
      <c r="A63" s="40" t="s">
        <v>27</v>
      </c>
      <c r="B63" s="40">
        <v>2007</v>
      </c>
      <c r="C63" s="4">
        <f>IF(ISERROR(VLOOKUP($A63,'1-5-07'!$B$2:$P$85,14,FALSE)),"",VLOOKUP($A63,'1-5-07'!$B$2:$P$85,14,FALSE))</f>
      </c>
      <c r="D63" s="5">
        <f>IF(ISERROR(VLOOKUP($A63,'15-5-07'!$B$2:$P$85,14,FALSE)),"",VLOOKUP($A63,'15-5-07'!$B$2:$P$85,14,FALSE))</f>
      </c>
      <c r="E63" s="5">
        <f>IF(ISERROR(VLOOKUP($A63,'29-5-07'!$B$2:$P$85,14,FALSE)),"",VLOOKUP($A63,'29-5-07'!$B$2:$P$85,14,FALSE))</f>
      </c>
      <c r="F63" s="5">
        <f>IF(ISERROR(VLOOKUP($A63,'12-6-07'!$B$2:$P$70,14,FALSE)),"",VLOOKUP($A63,'12-6-07'!$B$2:$P$70,14,FALSE))</f>
      </c>
      <c r="G63" s="5">
        <f>IF(ISERROR(VLOOKUP($A63,'26-6-07'!$B$2:$P$70,14,FALSE)),"",VLOOKUP($A63,'26-6-07'!$B$2:$P$70,14,FALSE))</f>
      </c>
      <c r="H63" s="5">
        <f>IF(ISERROR(VLOOKUP($A63,'10-7-07'!$B$2:$P$70,14,FALSE)),"",VLOOKUP($A63,'10-7-07'!$B$2:$P$70,14,FALSE))</f>
      </c>
      <c r="I63" s="5">
        <f>IF(ISERROR(VLOOKUP($A63,'24-7-07'!$B$2:$P$70,14,FALSE)),"",VLOOKUP($A63,'24-7-07'!$B$2:$P$70,14,FALSE))</f>
        <v>0.03921296296296296</v>
      </c>
      <c r="J63" s="5">
        <f>IF(ISERROR(VLOOKUP($A63,'7-8-07'!$B$2:$P$70,14,FALSE)),"",VLOOKUP($A63,'7-8-07'!$B$2:$P$70,14,FALSE))</f>
      </c>
      <c r="K63" s="5">
        <f>IF(ISERROR(VLOOKUP($A63,'21-8-07'!$B$2:$P$70,14,FALSE)),"",VLOOKUP($A63,'21-8-07'!$B$2:$P$70,14,FALSE))</f>
      </c>
      <c r="L63" s="5"/>
      <c r="M63" s="41">
        <f>AVERAGE(L63,K63,J63,I63,H63,G63,F63,E63,D63,C63)</f>
        <v>0.03921296296296296</v>
      </c>
      <c r="N63" s="41">
        <f>MIN(L63,K63,J63,I63,H63,G63,F63,E63,D63,C63)</f>
        <v>0.03921296296296296</v>
      </c>
      <c r="O63" s="41">
        <f>TIMEVALUE("1:25:00")-(M63+N63)/2+Q63</f>
        <v>0.020509259259259265</v>
      </c>
      <c r="P63" s="11">
        <f>P$1+O63</f>
        <v>0.7982870370370371</v>
      </c>
      <c r="Q63" s="43">
        <v>0.0006944444444444445</v>
      </c>
      <c r="R63" t="s">
        <v>166</v>
      </c>
    </row>
    <row r="64" spans="1:16" ht="12.75">
      <c r="A64" s="40" t="s">
        <v>224</v>
      </c>
      <c r="B64" s="40">
        <v>2007</v>
      </c>
      <c r="C64" s="5">
        <f>IF(ISERROR(VLOOKUP($A64,'1-5-07'!$B$2:$P$85,14,FALSE)),"",VLOOKUP($A64,'1-5-07'!$B$2:$P$85,14,FALSE))</f>
      </c>
      <c r="D64" s="5">
        <f>IF(ISERROR(VLOOKUP($A64,'15-5-07'!$B$2:$P$85,14,FALSE)),"",VLOOKUP($A64,'15-5-07'!$B$2:$P$85,14,FALSE))</f>
      </c>
      <c r="E64" s="5">
        <f>IF(ISERROR(VLOOKUP($A64,'29-5-07'!$B$2:$P$85,14,FALSE)),"",VLOOKUP($A64,'29-5-07'!$B$2:$P$85,14,FALSE))</f>
      </c>
      <c r="F64" s="5">
        <f>IF(ISERROR(VLOOKUP($A64,'12-6-07'!$B$2:$P$70,14,FALSE)),"",VLOOKUP($A64,'12-6-07'!$B$2:$P$70,14,FALSE))</f>
      </c>
      <c r="G64" s="5">
        <f>IF(ISERROR(VLOOKUP($A64,'26-6-07'!$B$2:$P$70,14,FALSE)),"",VLOOKUP($A64,'26-6-07'!$B$2:$P$70,14,FALSE))</f>
      </c>
      <c r="H64" s="51">
        <f>IF(ISERROR(VLOOKUP($A64,'10-7-07'!$B$2:$P$70,14,FALSE)),"",VLOOKUP($A64,'10-7-07'!$B$2:$P$70,14,FALSE))</f>
        <v>0.05143518518518518</v>
      </c>
      <c r="I64" s="5">
        <f>IF(ISERROR(VLOOKUP($A64,'24-7-07'!$B$2:$P$70,14,FALSE)),"",VLOOKUP($A64,'24-7-07'!$B$2:$P$70,14,FALSE))</f>
      </c>
      <c r="J64" s="27">
        <f>IF(ISERROR(VLOOKUP($A64,'7-8-07'!$B$2:$P$70,14,FALSE)),"",VLOOKUP($A64,'7-8-07'!$B$2:$P$70,14,FALSE))</f>
        <v>0.0508912037037037</v>
      </c>
      <c r="K64" s="5">
        <f>IF(ISERROR(VLOOKUP($A64,'21-8-07'!$B$2:$P$70,14,FALSE)),"",VLOOKUP($A64,'21-8-07'!$B$2:$P$70,14,FALSE))</f>
      </c>
      <c r="L64" s="5"/>
      <c r="M64" s="41">
        <f>AVERAGE(L64,K64,J64,I64,H64,G64,F64,E64,D64,C64)</f>
        <v>0.05116319444444444</v>
      </c>
      <c r="N64" s="41">
        <f>MIN(L64,K64,J64,I64,H64,G64,F64,E64,D64,C64)</f>
        <v>0.0508912037037037</v>
      </c>
      <c r="O64" s="41">
        <f>TIMEVALUE("1:25:00")-(M64+N64)/2+Q64</f>
        <v>0.008000578703703708</v>
      </c>
      <c r="P64" s="11">
        <f>P$1+O64</f>
        <v>0.7857783564814815</v>
      </c>
    </row>
    <row r="65" spans="1:16" ht="12.75">
      <c r="A65" s="40" t="s">
        <v>182</v>
      </c>
      <c r="B65" s="40">
        <v>2007</v>
      </c>
      <c r="C65" s="51">
        <f>IF(ISERROR(VLOOKUP($A65,'1-5-07'!$B$2:$P$85,14,FALSE)),"",VLOOKUP($A65,'1-5-07'!$B$2:$P$85,14,FALSE))</f>
        <v>0.04641203703703704</v>
      </c>
      <c r="D65" s="5" t="str">
        <f>IF(ISERROR(VLOOKUP($A65,'15-5-07'!$B$2:$P$85,14,FALSE)),"",VLOOKUP($A65,'15-5-07'!$B$2:$P$85,14,FALSE))</f>
        <v>dnf</v>
      </c>
      <c r="E65" s="5">
        <f>IF(ISERROR(VLOOKUP($A65,'29-5-07'!$B$2:$P$85,14,FALSE)),"",VLOOKUP($A65,'29-5-07'!$B$2:$P$85,14,FALSE))</f>
        <v>0.0466087962962963</v>
      </c>
      <c r="F65" s="5">
        <f>IF(ISERROR(VLOOKUP($A65,'12-6-07'!$B$2:$P$70,14,FALSE)),"",VLOOKUP($A65,'12-6-07'!$B$2:$P$70,14,FALSE))</f>
      </c>
      <c r="G65" s="5">
        <f>IF(ISERROR(VLOOKUP($A65,'26-6-07'!$B$2:$P$70,14,FALSE)),"",VLOOKUP($A65,'26-6-07'!$B$2:$P$70,14,FALSE))</f>
      </c>
      <c r="H65" s="27">
        <f>IF(ISERROR(VLOOKUP($A65,'10-7-07'!$B$2:$P$70,14,FALSE)),"",VLOOKUP($A65,'10-7-07'!$B$2:$P$70,14,FALSE))</f>
        <v>0.04590277777777778</v>
      </c>
      <c r="I65" s="5">
        <f>IF(ISERROR(VLOOKUP($A65,'24-7-07'!$B$2:$P$70,14,FALSE)),"",VLOOKUP($A65,'24-7-07'!$B$2:$P$70,14,FALSE))</f>
        <v>0.046296296296296294</v>
      </c>
      <c r="J65" s="5">
        <f>IF(ISERROR(VLOOKUP($A65,'7-8-07'!$B$2:$P$70,14,FALSE)),"",VLOOKUP($A65,'7-8-07'!$B$2:$P$70,14,FALSE))</f>
        <v>0.04615740740740741</v>
      </c>
      <c r="K65" s="5">
        <f>IF(ISERROR(VLOOKUP($A65,'21-8-07'!$B$2:$P$70,14,FALSE)),"",VLOOKUP($A65,'21-8-07'!$B$2:$P$70,14,FALSE))</f>
        <v>0.046064814814814815</v>
      </c>
      <c r="L65" s="5"/>
      <c r="M65" s="41">
        <f>AVERAGE(L65,K65,J65,I65,H65,G65,F65,E65,D65,C65)</f>
        <v>0.04624035493827161</v>
      </c>
      <c r="N65" s="41">
        <f>MIN(L65,K65,J65,I65,H65,G65,F65,E65,D65,C65)</f>
        <v>0.04590277777777778</v>
      </c>
      <c r="O65" s="41">
        <f>TIMEVALUE("1:25:00")-(M65+N65)/2+Q65</f>
        <v>0.012956211419753089</v>
      </c>
      <c r="P65" s="11">
        <f>P$1+O65</f>
        <v>0.7907339891975309</v>
      </c>
    </row>
    <row r="66" spans="1:16" ht="12.75">
      <c r="A66" s="40" t="s">
        <v>203</v>
      </c>
      <c r="B66" s="40">
        <v>2007</v>
      </c>
      <c r="C66" s="5">
        <f>IF(ISERROR(VLOOKUP($A66,'15-5-07'!$B$2:$P$85,14,FALSE)),"",VLOOKUP($A66,'15-5-07'!$B$2:$P$85,14,FALSE))</f>
      </c>
      <c r="D66" s="5">
        <f>IF(ISERROR(VLOOKUP($A66,'15-5-07'!$B$2:$P$85,14,FALSE)),"",VLOOKUP($A66,'15-5-07'!$B$2:$P$85,14,FALSE))</f>
      </c>
      <c r="E66" s="51">
        <f>IF(ISERROR(VLOOKUP($A66,'29-5-07'!$B$2:$P$85,14,FALSE)),"",VLOOKUP($A66,'29-5-07'!$B$2:$P$85,14,FALSE))</f>
        <v>0.04489583333333333</v>
      </c>
      <c r="F66" s="27">
        <f>IF(ISERROR(VLOOKUP($A66,'12-6-07'!$B$2:$P$70,14,FALSE)),"",VLOOKUP($A66,'12-6-07'!$B$2:$P$70,14,FALSE))</f>
        <v>0.04342592592592592</v>
      </c>
      <c r="G66" s="5">
        <f>IF(ISERROR(VLOOKUP($A66,'26-6-07'!$B$2:$P$70,14,FALSE)),"",VLOOKUP($A66,'26-6-07'!$B$2:$P$70,14,FALSE))</f>
        <v>0.04369212962962962</v>
      </c>
      <c r="H66" s="5">
        <f>IF(ISERROR(VLOOKUP($A66,'10-7-07'!$B$2:$P$70,14,FALSE)),"",VLOOKUP($A66,'10-7-07'!$B$2:$P$70,14,FALSE))</f>
      </c>
      <c r="I66" s="5">
        <f>IF(ISERROR(VLOOKUP($A66,'24-7-07'!$B$2:$P$70,14,FALSE)),"",VLOOKUP($A66,'24-7-07'!$B$2:$P$70,14,FALSE))</f>
        <v>0.04375</v>
      </c>
      <c r="J66" s="5">
        <f>IF(ISERROR(VLOOKUP($A66,'7-8-07'!$B$2:$P$70,14,FALSE)),"",VLOOKUP($A66,'7-8-07'!$B$2:$P$70,14,FALSE))</f>
        <v>0.04421296296296296</v>
      </c>
      <c r="K66" s="5">
        <f>IF(ISERROR(VLOOKUP($A66,'21-8-07'!$B$2:$P$70,14,FALSE)),"",VLOOKUP($A66,'21-8-07'!$B$2:$P$70,14,FALSE))</f>
        <v>0.04400462962962963</v>
      </c>
      <c r="L66" s="5"/>
      <c r="M66" s="41">
        <f>AVERAGE(L66,K66,J66,I66,H66,G66,F66,E66,D66,C66)</f>
        <v>0.04399691358024691</v>
      </c>
      <c r="N66" s="41">
        <f>MIN(L66,K66,J66,I66,H66,G66,F66,E66,D66,C66)</f>
        <v>0.04342592592592592</v>
      </c>
      <c r="O66" s="41">
        <f>TIMEVALUE("1:25:00")-(M66+N66)/2+Q66</f>
        <v>0.01531635802469137</v>
      </c>
      <c r="P66" s="11">
        <f>P$1+O66</f>
        <v>0.7930941358024691</v>
      </c>
    </row>
    <row r="67" spans="1:16" ht="12.75">
      <c r="A67" s="40" t="s">
        <v>209</v>
      </c>
      <c r="B67" s="40">
        <v>2007</v>
      </c>
      <c r="C67" s="5">
        <f>IF(ISERROR(VLOOKUP($A67,'1-5-07'!$B$2:$P$85,14,FALSE)),"",VLOOKUP($A67,'1-5-07'!$B$2:$P$85,14,FALSE))</f>
      </c>
      <c r="D67" s="5">
        <f>IF(ISERROR(VLOOKUP($A67,'15-5-07'!$B$2:$P$85,14,FALSE)),"",VLOOKUP($A67,'15-5-07'!$B$2:$P$85,14,FALSE))</f>
      </c>
      <c r="E67" s="51">
        <f>IF(ISERROR(VLOOKUP($A67,'29-5-07'!$B$2:$P$85,14,FALSE)),"",VLOOKUP($A67,'29-5-07'!$B$2:$P$85,14,FALSE))</f>
        <v>0.04193287037037037</v>
      </c>
      <c r="F67" s="5">
        <f>IF(ISERROR(VLOOKUP($A67,'12-6-07'!$B$2:$P$70,14,FALSE)),"",VLOOKUP($A67,'12-6-07'!$B$2:$P$70,14,FALSE))</f>
      </c>
      <c r="G67" s="27">
        <f>IF(ISERROR(VLOOKUP($A67,'26-6-07'!$B$2:$P$70,14,FALSE)),"",VLOOKUP($A67,'26-6-07'!$B$2:$P$70,14,FALSE))</f>
        <v>0.04100694444444445</v>
      </c>
      <c r="H67" s="27">
        <f>IF(ISERROR(VLOOKUP($A67,'10-7-07'!$B$2:$P$70,14,FALSE)),"",VLOOKUP($A67,'10-7-07'!$B$2:$P$70,14,FALSE))</f>
        <v>0.04045138888888889</v>
      </c>
      <c r="I67" s="5">
        <f>IF(ISERROR(VLOOKUP($A67,'24-7-07'!$B$2:$P$70,14,FALSE)),"",VLOOKUP($A67,'24-7-07'!$B$2:$P$70,14,FALSE))</f>
      </c>
      <c r="J67" s="5">
        <f>IF(ISERROR(VLOOKUP($A67,'7-8-07'!$B$2:$P$70,14,FALSE)),"",VLOOKUP($A67,'7-8-07'!$B$2:$P$70,14,FALSE))</f>
      </c>
      <c r="K67" s="27">
        <f>IF(ISERROR(VLOOKUP($A67,'21-8-07'!$B$2:$P$70,14,FALSE)),"",VLOOKUP($A67,'21-8-07'!$B$2:$P$70,14,FALSE))</f>
        <v>0.040381944444444456</v>
      </c>
      <c r="L67" s="5"/>
      <c r="M67" s="41">
        <f>AVERAGE(L67,K67,J67,I67,H67,G67,F67,E67,D67,C67)</f>
        <v>0.040943287037037035</v>
      </c>
      <c r="N67" s="41">
        <f>MIN(L67,K67,J67,I67,H67,G67,F67,E67,D67,C67)</f>
        <v>0.040381944444444456</v>
      </c>
      <c r="O67" s="41">
        <f>TIMEVALUE("1:25:00")-(M67+N67)/2+Q67</f>
        <v>0.018365162037037037</v>
      </c>
      <c r="P67" s="11">
        <f>P$1+O67</f>
        <v>0.7961429398148149</v>
      </c>
    </row>
    <row r="68" spans="1:16" ht="12.75">
      <c r="A68" s="40" t="s">
        <v>185</v>
      </c>
      <c r="B68" s="40">
        <v>2007</v>
      </c>
      <c r="C68" s="51">
        <f>IF(ISERROR(VLOOKUP($A68,'1-5-07'!$B$2:$P$85,14,FALSE)),"",VLOOKUP($A68,'1-5-07'!$B$2:$P$85,14,FALSE))</f>
        <v>0.04792824074074074</v>
      </c>
      <c r="D68" s="27">
        <f>IF(ISERROR(VLOOKUP($A68,'15-5-07'!$B$2:$P$85,14,FALSE)),"",VLOOKUP($A68,'15-5-07'!$B$2:$P$85,14,FALSE))</f>
        <v>0.047824074074074074</v>
      </c>
      <c r="E68" s="5">
        <f>IF(ISERROR(VLOOKUP($A68,'29-5-07'!$B$2:$P$85,14,FALSE)),"",VLOOKUP($A68,'29-5-07'!$B$2:$P$85,14,FALSE))</f>
        <v>0.04981481481481481</v>
      </c>
      <c r="F68" s="5">
        <f>IF(ISERROR(VLOOKUP($A68,'12-6-07'!$B$2:$P$70,14,FALSE)),"",VLOOKUP($A68,'12-6-07'!$B$2:$P$70,14,FALSE))</f>
        <v>0.048321759259259266</v>
      </c>
      <c r="G68" s="5">
        <f>IF(ISERROR(VLOOKUP($A68,'26-6-07'!$B$2:$P$70,14,FALSE)),"",VLOOKUP($A68,'26-6-07'!$B$2:$P$70,14,FALSE))</f>
      </c>
      <c r="H68" s="27">
        <f>IF(ISERROR(VLOOKUP($A68,'10-7-07'!$B$2:$P$70,14,FALSE)),"",VLOOKUP($A68,'10-7-07'!$B$2:$P$70,14,FALSE))</f>
        <v>0.047314814814814816</v>
      </c>
      <c r="I68" s="5">
        <f>IF(ISERROR(VLOOKUP($A68,'24-7-07'!$B$2:$P$70,14,FALSE)),"",VLOOKUP($A68,'24-7-07'!$B$2:$P$70,14,FALSE))</f>
        <v>0.04888888888888889</v>
      </c>
      <c r="J68" s="5">
        <f>IF(ISERROR(VLOOKUP($A68,'7-8-07'!$B$2:$P$70,14,FALSE)),"",VLOOKUP($A68,'7-8-07'!$B$2:$P$70,14,FALSE))</f>
      </c>
      <c r="K68" s="5">
        <f>IF(ISERROR(VLOOKUP($A68,'21-8-07'!$B$2:$P$70,14,FALSE)),"",VLOOKUP($A68,'21-8-07'!$B$2:$P$70,14,FALSE))</f>
        <v>0.04848379629629629</v>
      </c>
      <c r="L68" s="5"/>
      <c r="M68" s="41">
        <f>AVERAGE(L68,K68,J68,I68,H68,G68,F68,E68,D68,C68)</f>
        <v>0.04836805555555556</v>
      </c>
      <c r="N68" s="41">
        <f>MIN(L68,K68,J68,I68,H68,G68,F68,E68,D68,C68)</f>
        <v>0.047314814814814816</v>
      </c>
      <c r="O68" s="41">
        <f>TIMEVALUE("1:25:00")-(M68+N68)/2+Q68</f>
        <v>0.011186342592592595</v>
      </c>
      <c r="P68" s="11">
        <f>P$1+O68</f>
        <v>0.7889641203703703</v>
      </c>
    </row>
    <row r="69" spans="1:16" ht="12.75">
      <c r="A69" s="14" t="s">
        <v>154</v>
      </c>
      <c r="B69" s="14">
        <v>2006</v>
      </c>
      <c r="C69" s="4" t="s">
        <v>77</v>
      </c>
      <c r="D69" s="27">
        <v>0.04390046296296296</v>
      </c>
      <c r="E69" s="5" t="s">
        <v>77</v>
      </c>
      <c r="F69" s="5" t="s">
        <v>77</v>
      </c>
      <c r="G69" s="5" t="s">
        <v>77</v>
      </c>
      <c r="H69" s="5" t="s">
        <v>77</v>
      </c>
      <c r="I69" s="5">
        <v>0.044675925925925924</v>
      </c>
      <c r="J69" s="5" t="s">
        <v>77</v>
      </c>
      <c r="K69" s="5" t="s">
        <v>77</v>
      </c>
      <c r="L69" s="5" t="s">
        <v>77</v>
      </c>
      <c r="M69" s="4">
        <f>AVERAGE(L69,K69,J69,I69,H69,G69,F69,E69,D69,C69)</f>
        <v>0.04428819444444444</v>
      </c>
      <c r="N69" s="4">
        <f>MIN(L69,K69,J69,I69,H69,G69,F69,E69,D69,C69)</f>
        <v>0.04390046296296296</v>
      </c>
      <c r="O69" s="4">
        <f>TIMEVALUE("1:25:00")-(M69+N69)/2+Q69</f>
        <v>0.014933449074074082</v>
      </c>
      <c r="P69" s="11">
        <f>P$1+O69</f>
        <v>0.7927112268518519</v>
      </c>
    </row>
    <row r="70" spans="1:18" ht="12.75">
      <c r="A70" s="14" t="s">
        <v>36</v>
      </c>
      <c r="B70" s="14">
        <v>2006</v>
      </c>
      <c r="C70" s="4" t="s">
        <v>77</v>
      </c>
      <c r="D70" s="5">
        <v>0.04130787037037037</v>
      </c>
      <c r="E70" s="5" t="s">
        <v>77</v>
      </c>
      <c r="F70" s="5" t="s">
        <v>77</v>
      </c>
      <c r="G70" s="5" t="s">
        <v>77</v>
      </c>
      <c r="H70" s="5" t="s">
        <v>77</v>
      </c>
      <c r="I70" s="5" t="s">
        <v>77</v>
      </c>
      <c r="J70" s="5" t="s">
        <v>77</v>
      </c>
      <c r="K70" s="5" t="s">
        <v>77</v>
      </c>
      <c r="L70" s="5" t="s">
        <v>77</v>
      </c>
      <c r="M70" s="4">
        <f>AVERAGE(L70,K70,J70,I70,H70,G70,F70,E70,D70,C70)</f>
        <v>0.04130787037037037</v>
      </c>
      <c r="N70" s="4">
        <f>MIN(L70,K70,J70,I70,H70,G70,F70,E70,D70,C70)</f>
        <v>0.04130787037037037</v>
      </c>
      <c r="O70" s="4">
        <f>TIMEVALUE("1:25:00")-(M70+N70)/2+Q70</f>
        <v>0.01841435185185186</v>
      </c>
      <c r="P70" s="11">
        <f>P$1+O70</f>
        <v>0.7961921296296296</v>
      </c>
      <c r="Q70" s="43">
        <v>0.0006944444444444445</v>
      </c>
      <c r="R70" t="s">
        <v>166</v>
      </c>
    </row>
    <row r="71" spans="1:18" ht="12.75">
      <c r="A71" s="14" t="s">
        <v>156</v>
      </c>
      <c r="B71" s="14">
        <v>2006</v>
      </c>
      <c r="C71" s="4" t="s">
        <v>77</v>
      </c>
      <c r="D71" s="5" t="s">
        <v>77</v>
      </c>
      <c r="E71" s="27">
        <v>0.04427083333333333</v>
      </c>
      <c r="F71" s="5" t="s">
        <v>77</v>
      </c>
      <c r="G71" s="5" t="s">
        <v>77</v>
      </c>
      <c r="H71" s="5" t="s">
        <v>77</v>
      </c>
      <c r="I71" s="5" t="s">
        <v>77</v>
      </c>
      <c r="J71" s="5" t="s">
        <v>77</v>
      </c>
      <c r="K71" s="5" t="s">
        <v>77</v>
      </c>
      <c r="L71" s="5" t="s">
        <v>77</v>
      </c>
      <c r="M71" s="4">
        <f>AVERAGE(L71,K71,J71,I71,H71,G71,F71,E71,D71,C71)</f>
        <v>0.04427083333333333</v>
      </c>
      <c r="N71" s="4">
        <f>MIN(L71,K71,J71,I71,H71,G71,F71,E71,D71,C71)</f>
        <v>0.04427083333333333</v>
      </c>
      <c r="O71" s="4">
        <f>TIMEVALUE("1:25:00")-(M71+N71)/2+Q71</f>
        <v>0.016840277777777787</v>
      </c>
      <c r="P71" s="11">
        <f>P$1+O71</f>
        <v>0.7946180555555555</v>
      </c>
      <c r="Q71" s="43">
        <v>0.0020833333333333333</v>
      </c>
      <c r="R71" t="s">
        <v>167</v>
      </c>
    </row>
    <row r="72" spans="1:16" ht="12.75">
      <c r="A72" s="14" t="s">
        <v>18</v>
      </c>
      <c r="B72" s="14">
        <v>2006</v>
      </c>
      <c r="C72" s="5" t="s">
        <v>77</v>
      </c>
      <c r="D72" s="5" t="s">
        <v>77</v>
      </c>
      <c r="E72" s="5" t="s">
        <v>77</v>
      </c>
      <c r="F72" s="5" t="s">
        <v>77</v>
      </c>
      <c r="G72" s="5">
        <v>0.03716435185185185</v>
      </c>
      <c r="H72" s="5" t="s">
        <v>77</v>
      </c>
      <c r="I72" s="5" t="s">
        <v>77</v>
      </c>
      <c r="J72" s="5" t="s">
        <v>77</v>
      </c>
      <c r="K72" s="5">
        <v>0.039710648148148155</v>
      </c>
      <c r="L72" s="5">
        <v>0.04097222222222211</v>
      </c>
      <c r="M72" s="4">
        <f>AVERAGE(L72,K72,J72,I72,H72,G72,F72,E72,D72,C72)</f>
        <v>0.03928240740740737</v>
      </c>
      <c r="N72" s="4">
        <f>MIN(L72,K72,J72,I72,H72,G72,F72,E72,D72,C72)</f>
        <v>0.03716435185185185</v>
      </c>
      <c r="O72" s="4">
        <f>TIMEVALUE("1:25:00")-(M72+N72)/2+Q72</f>
        <v>0.02080439814814817</v>
      </c>
      <c r="P72" s="45">
        <f>P$1+O72</f>
        <v>0.798582175925926</v>
      </c>
    </row>
    <row r="73" spans="1:16" ht="12.75">
      <c r="A73" s="14" t="s">
        <v>20</v>
      </c>
      <c r="B73" s="14">
        <v>2006</v>
      </c>
      <c r="C73" s="5">
        <v>0.037141203703703704</v>
      </c>
      <c r="D73" s="5" t="s">
        <v>77</v>
      </c>
      <c r="E73" s="5">
        <v>0.038321759259259264</v>
      </c>
      <c r="F73" s="5">
        <v>0.037662037037037036</v>
      </c>
      <c r="G73" s="5" t="s">
        <v>77</v>
      </c>
      <c r="H73" s="5" t="s">
        <v>77</v>
      </c>
      <c r="I73" s="5">
        <v>0.04059027777777778</v>
      </c>
      <c r="J73" s="5" t="s">
        <v>77</v>
      </c>
      <c r="K73" s="5">
        <v>0.03671296296296297</v>
      </c>
      <c r="L73" s="5" t="s">
        <v>77</v>
      </c>
      <c r="M73" s="4">
        <f>AVERAGE(L73,K73,J73,I73,H73,G73,F73,E73,D73,C73)</f>
        <v>0.03808564814814815</v>
      </c>
      <c r="N73" s="4">
        <f>MIN(L73,K73,J73,I73,H73,G73,F73,E73,D73,C73)</f>
        <v>0.03671296296296297</v>
      </c>
      <c r="O73" s="4">
        <f>TIMEVALUE("1:25:00")-(M73+N73)/2+Q73</f>
        <v>0.021628472222222223</v>
      </c>
      <c r="P73" s="11">
        <f>P$1+O73</f>
        <v>0.79940625</v>
      </c>
    </row>
    <row r="74" spans="1:18" ht="12.75">
      <c r="A74" s="14" t="s">
        <v>104</v>
      </c>
      <c r="B74" s="14">
        <v>2006</v>
      </c>
      <c r="C74" s="4" t="s">
        <v>77</v>
      </c>
      <c r="D74" s="4" t="s">
        <v>77</v>
      </c>
      <c r="E74" s="5" t="s">
        <v>77</v>
      </c>
      <c r="F74" s="27">
        <v>0.03969907407407407</v>
      </c>
      <c r="G74" s="5" t="s">
        <v>77</v>
      </c>
      <c r="H74" s="5" t="s">
        <v>77</v>
      </c>
      <c r="I74" s="5" t="s">
        <v>77</v>
      </c>
      <c r="J74" s="5" t="s">
        <v>77</v>
      </c>
      <c r="K74" s="5" t="s">
        <v>77</v>
      </c>
      <c r="L74" s="5" t="s">
        <v>77</v>
      </c>
      <c r="M74" s="4">
        <f>AVERAGE(L74,K74,J74,I74,H74,G74,F74,E74,D74,C74)</f>
        <v>0.03969907407407407</v>
      </c>
      <c r="N74" s="4">
        <f>MIN(L74,K74,J74,I74,H74,G74,F74,E74,D74,C74)</f>
        <v>0.03969907407407407</v>
      </c>
      <c r="O74" s="4">
        <f>TIMEVALUE("1:25:00")-(M74+N74)/2+Q74</f>
        <v>0.02002314814814816</v>
      </c>
      <c r="P74" s="11">
        <f>P$1+O74</f>
        <v>0.797800925925926</v>
      </c>
      <c r="Q74" s="43">
        <v>0.0006944444444444445</v>
      </c>
      <c r="R74" t="s">
        <v>166</v>
      </c>
    </row>
    <row r="75" spans="1:18" ht="12.75">
      <c r="A75" s="14" t="s">
        <v>153</v>
      </c>
      <c r="B75" s="14">
        <v>2006</v>
      </c>
      <c r="C75" s="4" t="s">
        <v>77</v>
      </c>
      <c r="D75" s="27">
        <v>0.04328703703703704</v>
      </c>
      <c r="E75" s="5" t="s">
        <v>77</v>
      </c>
      <c r="F75" s="5" t="s">
        <v>77</v>
      </c>
      <c r="G75" s="5" t="s">
        <v>77</v>
      </c>
      <c r="H75" s="5" t="s">
        <v>77</v>
      </c>
      <c r="I75" s="5" t="s">
        <v>77</v>
      </c>
      <c r="J75" s="5" t="s">
        <v>77</v>
      </c>
      <c r="K75" s="5" t="s">
        <v>77</v>
      </c>
      <c r="L75" s="5" t="s">
        <v>77</v>
      </c>
      <c r="M75" s="4">
        <f>AVERAGE(L75,K75,J75,I75,H75,G75,F75,E75,D75,C75)</f>
        <v>0.04328703703703704</v>
      </c>
      <c r="N75" s="4">
        <f>MIN(L75,K75,J75,I75,H75,G75,F75,E75,D75,C75)</f>
        <v>0.04328703703703704</v>
      </c>
      <c r="O75" s="4">
        <f>TIMEVALUE("1:25:00")-(M75+N75)/2+Q75</f>
        <v>0.017824074074074076</v>
      </c>
      <c r="P75" s="11">
        <f>P$1+O75</f>
        <v>0.7956018518518518</v>
      </c>
      <c r="Q75" s="43">
        <v>0.0020833333333333333</v>
      </c>
      <c r="R75" t="s">
        <v>167</v>
      </c>
    </row>
    <row r="76" spans="1:18" ht="12.75">
      <c r="A76" s="14" t="s">
        <v>139</v>
      </c>
      <c r="B76" s="14">
        <v>2006</v>
      </c>
      <c r="C76" s="27">
        <v>0.052557870370370366</v>
      </c>
      <c r="D76" s="5" t="s">
        <v>77</v>
      </c>
      <c r="E76" s="5" t="s">
        <v>77</v>
      </c>
      <c r="F76" s="5" t="s">
        <v>77</v>
      </c>
      <c r="G76" s="5" t="s">
        <v>77</v>
      </c>
      <c r="H76" s="5" t="s">
        <v>77</v>
      </c>
      <c r="I76" s="5" t="s">
        <v>77</v>
      </c>
      <c r="J76" s="5" t="s">
        <v>77</v>
      </c>
      <c r="K76" s="5" t="s">
        <v>77</v>
      </c>
      <c r="L76" s="5" t="s">
        <v>77</v>
      </c>
      <c r="M76" s="4">
        <f>AVERAGE(L76,K76,J76,I76,H76,G76,F76,E76,D76,C76)</f>
        <v>0.052557870370370366</v>
      </c>
      <c r="N76" s="4">
        <f>MIN(L76,K76,J76,I76,H76,G76,F76,E76,D76,C76)</f>
        <v>0.052557870370370366</v>
      </c>
      <c r="O76" s="4">
        <f>TIMEVALUE("1:25:00")-(M76+N76)/2+Q76</f>
        <v>0.009247685185185196</v>
      </c>
      <c r="P76" s="11">
        <f>P$1+O76</f>
        <v>0.7870254629629629</v>
      </c>
      <c r="Q76" s="43">
        <v>0.002777777777777778</v>
      </c>
      <c r="R76" t="s">
        <v>167</v>
      </c>
    </row>
    <row r="77" spans="1:18" ht="12.75">
      <c r="A77" s="14" t="s">
        <v>161</v>
      </c>
      <c r="B77" s="14">
        <v>2006</v>
      </c>
      <c r="C77" s="5" t="s">
        <v>77</v>
      </c>
      <c r="D77" s="5" t="s">
        <v>77</v>
      </c>
      <c r="E77" s="5" t="s">
        <v>77</v>
      </c>
      <c r="F77" s="5" t="s">
        <v>77</v>
      </c>
      <c r="G77" s="5" t="s">
        <v>77</v>
      </c>
      <c r="H77" s="27">
        <v>0.047002314814814816</v>
      </c>
      <c r="I77" s="5" t="s">
        <v>77</v>
      </c>
      <c r="J77" s="5" t="s">
        <v>77</v>
      </c>
      <c r="K77" s="5" t="s">
        <v>77</v>
      </c>
      <c r="L77" s="5" t="s">
        <v>77</v>
      </c>
      <c r="M77" s="4">
        <f>AVERAGE(L77,K77,J77,I77,H77,G77,F77,E77,D77,C77)</f>
        <v>0.047002314814814816</v>
      </c>
      <c r="N77" s="4">
        <f>MIN(L77,K77,J77,I77,H77,G77,F77,E77,D77,C77)</f>
        <v>0.047002314814814816</v>
      </c>
      <c r="O77" s="4">
        <f>TIMEVALUE("1:25:00")-(M77+N77)/2+Q77</f>
        <v>0.0141087962962963</v>
      </c>
      <c r="P77" s="11">
        <f>P$1+O77</f>
        <v>0.7918865740740741</v>
      </c>
      <c r="Q77" s="43">
        <v>0.0020833333333333333</v>
      </c>
      <c r="R77" t="s">
        <v>167</v>
      </c>
    </row>
    <row r="78" spans="1:16" ht="12.75">
      <c r="A78" s="14" t="s">
        <v>155</v>
      </c>
      <c r="B78" s="14">
        <v>2006</v>
      </c>
      <c r="C78" s="4" t="s">
        <v>77</v>
      </c>
      <c r="D78" s="27">
        <v>0.04219907407407408</v>
      </c>
      <c r="E78" s="27">
        <v>0.039942129629629626</v>
      </c>
      <c r="F78" s="5" t="s">
        <v>77</v>
      </c>
      <c r="G78" s="5" t="s">
        <v>77</v>
      </c>
      <c r="H78" s="27">
        <v>0.03899305555555556</v>
      </c>
      <c r="I78" s="27">
        <v>0.03806712962962964</v>
      </c>
      <c r="J78" s="5" t="s">
        <v>77</v>
      </c>
      <c r="K78" s="5" t="s">
        <v>77</v>
      </c>
      <c r="L78" s="5" t="s">
        <v>77</v>
      </c>
      <c r="M78" s="4">
        <f>AVERAGE(L78,K78,J78,I78,H78,G78,F78,E78,D78,C78)</f>
        <v>0.03980034722222223</v>
      </c>
      <c r="N78" s="4">
        <f>MIN(L78,K78,J78,I78,H78,G78,F78,E78,D78,C78)</f>
        <v>0.03806712962962964</v>
      </c>
      <c r="O78" s="4">
        <f>TIMEVALUE("1:25:00")-(M78+N78)/2+Q78</f>
        <v>0.020094039351851854</v>
      </c>
      <c r="P78" s="11">
        <f>P$1+O78</f>
        <v>0.7978718171296296</v>
      </c>
    </row>
    <row r="79" spans="1:17" ht="12.75">
      <c r="A79" s="14" t="s">
        <v>157</v>
      </c>
      <c r="B79" s="14">
        <v>2006</v>
      </c>
      <c r="C79" s="4" t="s">
        <v>77</v>
      </c>
      <c r="D79" s="5" t="s">
        <v>77</v>
      </c>
      <c r="E79" s="27">
        <v>0.037835648148148146</v>
      </c>
      <c r="F79" s="5" t="s">
        <v>77</v>
      </c>
      <c r="G79" s="5" t="s">
        <v>77</v>
      </c>
      <c r="H79" s="5" t="s">
        <v>77</v>
      </c>
      <c r="I79" s="5" t="s">
        <v>77</v>
      </c>
      <c r="J79" s="5" t="s">
        <v>77</v>
      </c>
      <c r="K79" s="5" t="s">
        <v>77</v>
      </c>
      <c r="L79" s="5" t="s">
        <v>77</v>
      </c>
      <c r="M79" s="4">
        <f>AVERAGE(L79,K79,J79,I79,H79,G79,F79,E79,D79,C79)</f>
        <v>0.037835648148148146</v>
      </c>
      <c r="N79" s="4">
        <f>MIN(L79,K79,J79,I79,H79,G79,F79,E79,D79,C79)</f>
        <v>0.037835648148148146</v>
      </c>
      <c r="O79" s="4">
        <f>TIMEVALUE("1:25:00")-(M79+N79)/2+Q79</f>
        <v>0.021192129629629637</v>
      </c>
      <c r="P79" s="11">
        <f>P$1+O79</f>
        <v>0.7989699074074075</v>
      </c>
      <c r="Q79" s="11"/>
    </row>
    <row r="80" spans="1:18" ht="12.75">
      <c r="A80" s="14" t="s">
        <v>137</v>
      </c>
      <c r="B80" s="14">
        <v>2006</v>
      </c>
      <c r="C80" s="27">
        <v>0.047858796296296295</v>
      </c>
      <c r="D80" s="5" t="s">
        <v>77</v>
      </c>
      <c r="E80" s="5" t="s">
        <v>77</v>
      </c>
      <c r="F80" s="5" t="s">
        <v>77</v>
      </c>
      <c r="G80" s="5" t="s">
        <v>77</v>
      </c>
      <c r="H80" s="5" t="s">
        <v>77</v>
      </c>
      <c r="I80" s="5" t="s">
        <v>77</v>
      </c>
      <c r="J80" s="5" t="s">
        <v>77</v>
      </c>
      <c r="K80" s="5" t="s">
        <v>77</v>
      </c>
      <c r="L80" s="5" t="s">
        <v>77</v>
      </c>
      <c r="M80" s="4">
        <f>AVERAGE(L80,K80,J80,I80,H80,G80,F80,E80,D80,C80)</f>
        <v>0.047858796296296295</v>
      </c>
      <c r="N80" s="4">
        <f>MIN(L80,K80,J80,I80,H80,G80,F80,E80,D80,C80)</f>
        <v>0.047858796296296295</v>
      </c>
      <c r="O80" s="4">
        <f>TIMEVALUE("1:25:00")-(M80+N80)/2+Q80</f>
        <v>0.013252314814814821</v>
      </c>
      <c r="P80" s="11">
        <f>P$1+O80</f>
        <v>0.7910300925925926</v>
      </c>
      <c r="Q80" s="43">
        <v>0.0020833333333333333</v>
      </c>
      <c r="R80" t="s">
        <v>167</v>
      </c>
    </row>
    <row r="81" spans="1:16" ht="12.75">
      <c r="A81" s="14" t="s">
        <v>158</v>
      </c>
      <c r="B81" s="14">
        <v>2006</v>
      </c>
      <c r="C81" s="5" t="s">
        <v>77</v>
      </c>
      <c r="D81" s="5" t="s">
        <v>77</v>
      </c>
      <c r="E81" s="5" t="s">
        <v>77</v>
      </c>
      <c r="F81" s="27">
        <v>0.03987268518518518</v>
      </c>
      <c r="G81" s="27">
        <v>0.039074074074074074</v>
      </c>
      <c r="H81" s="5" t="s">
        <v>77</v>
      </c>
      <c r="I81" s="5" t="s">
        <v>77</v>
      </c>
      <c r="J81" s="5" t="s">
        <v>77</v>
      </c>
      <c r="K81" s="5">
        <v>0.039456018518518515</v>
      </c>
      <c r="L81" s="5" t="s">
        <v>77</v>
      </c>
      <c r="M81" s="4">
        <f>AVERAGE(L81,K81,J81,I81,H81,G81,F81,E81,D81,C81)</f>
        <v>0.03946759259259259</v>
      </c>
      <c r="N81" s="4">
        <f>MIN(L81,K81,J81,I81,H81,G81,F81,E81,D81,C81)</f>
        <v>0.039074074074074074</v>
      </c>
      <c r="O81" s="4">
        <f>TIMEVALUE("1:25:00")-(M81+N81)/2+Q81</f>
        <v>0.019756944444444452</v>
      </c>
      <c r="P81" s="11">
        <f>P$1+O81</f>
        <v>0.7975347222222222</v>
      </c>
    </row>
    <row r="82" spans="1:17" ht="12.75">
      <c r="A82" s="14" t="s">
        <v>19</v>
      </c>
      <c r="B82" s="14">
        <v>2006</v>
      </c>
      <c r="C82" s="4">
        <v>0.03871527777777778</v>
      </c>
      <c r="D82" s="4" t="s">
        <v>77</v>
      </c>
      <c r="E82" s="4">
        <v>0.03935185185185185</v>
      </c>
      <c r="F82" s="4">
        <v>0.03858796296296296</v>
      </c>
      <c r="G82" s="4">
        <v>0.03942129629629629</v>
      </c>
      <c r="H82" s="4">
        <v>0.03881944444444445</v>
      </c>
      <c r="I82" s="4" t="s">
        <v>77</v>
      </c>
      <c r="J82" s="4">
        <v>0.038831018518518515</v>
      </c>
      <c r="K82" s="4">
        <v>0.04141203703703704</v>
      </c>
      <c r="L82" s="4" t="s">
        <v>77</v>
      </c>
      <c r="M82" s="4">
        <f>AVERAGE(L82,K82,J82,I82,H82,G82,F82,E82,D82,C82)</f>
        <v>0.03930555555555555</v>
      </c>
      <c r="N82" s="4">
        <f>MIN(L82,K82,J82,I82,H82,G82,F82,E82,D82,C82)</f>
        <v>0.03858796296296296</v>
      </c>
      <c r="O82" s="4">
        <f>TIMEVALUE("1:25:00")-(M82+N82)/2+Q82</f>
        <v>0.020081018518518526</v>
      </c>
      <c r="P82" s="44">
        <f>P$1+O82</f>
        <v>0.7978587962962963</v>
      </c>
      <c r="Q82" s="14"/>
    </row>
    <row r="83" spans="1:16" ht="12.75">
      <c r="A83" s="14" t="s">
        <v>134</v>
      </c>
      <c r="B83" s="14">
        <v>2006</v>
      </c>
      <c r="C83" s="4" t="s">
        <v>77</v>
      </c>
      <c r="D83" s="5">
        <v>0.047928240740740743</v>
      </c>
      <c r="E83" s="5" t="s">
        <v>12</v>
      </c>
      <c r="F83" s="5" t="s">
        <v>77</v>
      </c>
      <c r="G83" s="27">
        <v>0.04505787037037037</v>
      </c>
      <c r="H83" s="5" t="s">
        <v>77</v>
      </c>
      <c r="I83" s="5" t="s">
        <v>77</v>
      </c>
      <c r="J83" s="5" t="s">
        <v>77</v>
      </c>
      <c r="K83" s="5" t="s">
        <v>77</v>
      </c>
      <c r="L83" s="5" t="s">
        <v>77</v>
      </c>
      <c r="M83" s="4">
        <f>AVERAGE(L83,K83,J83,I83,H83,G83,F83,E83,D83,C83)</f>
        <v>0.04649305555555556</v>
      </c>
      <c r="N83" s="4">
        <f>MIN(L83,K83,J83,I83,H83,G83,F83,E83,D83,C83)</f>
        <v>0.04505787037037037</v>
      </c>
      <c r="O83" s="4">
        <f>TIMEVALUE("1:25:00")-(M83+N83)/2+Q83</f>
        <v>0.013252314814814821</v>
      </c>
      <c r="P83" s="11">
        <f>P$1+O83</f>
        <v>0.7910300925925926</v>
      </c>
    </row>
    <row r="84" spans="1:16" ht="12.75">
      <c r="A84" s="14" t="s">
        <v>145</v>
      </c>
      <c r="B84" s="14">
        <v>2006</v>
      </c>
      <c r="C84" s="27">
        <v>0.04738425925925926</v>
      </c>
      <c r="D84" s="5" t="s">
        <v>77</v>
      </c>
      <c r="E84" s="5" t="s">
        <v>77</v>
      </c>
      <c r="F84" s="27">
        <v>0.044849537037037035</v>
      </c>
      <c r="G84" s="27">
        <v>0.04442129629629629</v>
      </c>
      <c r="H84" s="5" t="s">
        <v>77</v>
      </c>
      <c r="I84" s="5" t="s">
        <v>77</v>
      </c>
      <c r="J84" s="5">
        <v>0.04565972222222223</v>
      </c>
      <c r="K84" s="5" t="s">
        <v>77</v>
      </c>
      <c r="L84" s="5">
        <v>0.0444560185185185</v>
      </c>
      <c r="M84" s="4">
        <f>AVERAGE(L84,K84,J84,I84,H84,G84,F84,E84,D84,C84)</f>
        <v>0.04535416666666666</v>
      </c>
      <c r="N84" s="4">
        <f>MIN(L84,K84,J84,I84,H84,G84,F84,E84,D84,C84)</f>
        <v>0.04442129629629629</v>
      </c>
      <c r="O84" s="4">
        <f>TIMEVALUE("1:25:00")-(M84+N84)/2+Q84</f>
        <v>0.014140046296296303</v>
      </c>
      <c r="P84" s="45">
        <f>P$1+O84</f>
        <v>0.7919178240740741</v>
      </c>
    </row>
    <row r="85" spans="1:16" ht="12.75">
      <c r="A85" s="14" t="s">
        <v>165</v>
      </c>
      <c r="B85" s="14">
        <v>2006</v>
      </c>
      <c r="C85" s="4" t="s">
        <v>77</v>
      </c>
      <c r="D85" s="5" t="s">
        <v>77</v>
      </c>
      <c r="E85" s="5" t="s">
        <v>77</v>
      </c>
      <c r="F85" s="5" t="s">
        <v>77</v>
      </c>
      <c r="G85" s="5" t="s">
        <v>77</v>
      </c>
      <c r="H85" s="5" t="s">
        <v>77</v>
      </c>
      <c r="I85" s="5" t="s">
        <v>77</v>
      </c>
      <c r="J85" s="5" t="s">
        <v>77</v>
      </c>
      <c r="K85" s="5" t="s">
        <v>77</v>
      </c>
      <c r="L85" s="27">
        <v>0.043449074074073994</v>
      </c>
      <c r="M85" s="4">
        <f>AVERAGE(L85,K85,J85,I85,H85,G85,F85,E85,D85,C85)</f>
        <v>0.043449074074073994</v>
      </c>
      <c r="N85" s="4">
        <f>MIN(L85,K85,J85,I85,H85,G85,F85,E85,D85,C85)</f>
        <v>0.043449074074073994</v>
      </c>
      <c r="O85" s="4">
        <f>TIMEVALUE("1:25:00")-(M85+N85)/2+Q85</f>
        <v>0.015578703703703789</v>
      </c>
      <c r="P85" s="45">
        <f>P$1+O85</f>
        <v>0.7933564814814815</v>
      </c>
    </row>
    <row r="86" spans="1:22" ht="12.75">
      <c r="A86" s="14" t="s">
        <v>168</v>
      </c>
      <c r="B86" s="14">
        <v>2006</v>
      </c>
      <c r="C86" s="4" t="s">
        <v>77</v>
      </c>
      <c r="D86" s="5" t="s">
        <v>77</v>
      </c>
      <c r="E86" s="5" t="s">
        <v>77</v>
      </c>
      <c r="F86" s="5" t="s">
        <v>77</v>
      </c>
      <c r="G86" s="5" t="s">
        <v>77</v>
      </c>
      <c r="H86" s="5" t="s">
        <v>77</v>
      </c>
      <c r="I86" s="5" t="s">
        <v>77</v>
      </c>
      <c r="J86" s="5" t="s">
        <v>77</v>
      </c>
      <c r="K86" s="5" t="s">
        <v>77</v>
      </c>
      <c r="L86" s="27">
        <v>0.036435185185185105</v>
      </c>
      <c r="M86" s="4">
        <f>AVERAGE(L86,K86,J86,I86,H86,G86,F86,E86,D86,C86)</f>
        <v>0.036435185185185105</v>
      </c>
      <c r="N86" s="4">
        <f>MIN(L86,K86,J86,I86,H86,G86,F86,E86,D86,C86)</f>
        <v>0.036435185185185105</v>
      </c>
      <c r="O86" s="4">
        <f>TIMEVALUE("1:25:00")-(M86+N86)/2+Q86</f>
        <v>0.022592592592592678</v>
      </c>
      <c r="P86" s="45">
        <f>P$1+O86</f>
        <v>0.8003703703703705</v>
      </c>
      <c r="V86" s="5"/>
    </row>
    <row r="87" spans="1:22" ht="12.75">
      <c r="A87" s="14" t="s">
        <v>39</v>
      </c>
      <c r="B87" s="14">
        <v>2006</v>
      </c>
      <c r="C87" s="5">
        <v>0.03923611111111111</v>
      </c>
      <c r="D87" s="5">
        <v>0.03898148148148149</v>
      </c>
      <c r="E87" s="5">
        <v>0.038287037037037036</v>
      </c>
      <c r="F87" s="5" t="s">
        <v>77</v>
      </c>
      <c r="G87" s="5">
        <v>0.037314814814814815</v>
      </c>
      <c r="H87" s="5">
        <v>0.037129629629629624</v>
      </c>
      <c r="I87" s="5" t="s">
        <v>77</v>
      </c>
      <c r="J87" s="5" t="s">
        <v>77</v>
      </c>
      <c r="K87" s="5" t="s">
        <v>77</v>
      </c>
      <c r="L87" s="5">
        <v>0.03745370370370357</v>
      </c>
      <c r="M87" s="4">
        <f>AVERAGE(L87,K87,J87,I87,H87,G87,F87,E87,D87,C87)</f>
        <v>0.03806712962962961</v>
      </c>
      <c r="N87" s="4">
        <f>MIN(L87,K87,J87,I87,H87,G87,F87,E87,D87,C87)</f>
        <v>0.037129629629629624</v>
      </c>
      <c r="O87" s="4">
        <f>TIMEVALUE("1:25:00")-(M87+N87)/2+Q87</f>
        <v>0.02142939814814817</v>
      </c>
      <c r="P87" s="45">
        <f>P$1+O87</f>
        <v>0.7992071759259259</v>
      </c>
      <c r="V87" s="5"/>
    </row>
    <row r="88" spans="1:22" ht="12.75">
      <c r="A88" s="14" t="s">
        <v>140</v>
      </c>
      <c r="B88" s="14">
        <v>2006</v>
      </c>
      <c r="C88" s="27">
        <v>0.04165509259259259</v>
      </c>
      <c r="D88" s="5" t="s">
        <v>77</v>
      </c>
      <c r="E88" s="27">
        <v>0.04038194444444444</v>
      </c>
      <c r="F88" s="5" t="s">
        <v>77</v>
      </c>
      <c r="G88" s="5" t="s">
        <v>77</v>
      </c>
      <c r="H88" s="5" t="s">
        <v>77</v>
      </c>
      <c r="I88" s="5">
        <v>0.04143518518518518</v>
      </c>
      <c r="J88" s="5">
        <v>0.04040509259259259</v>
      </c>
      <c r="K88" s="27">
        <v>0.04</v>
      </c>
      <c r="L88" s="5" t="s">
        <v>77</v>
      </c>
      <c r="M88" s="4">
        <f>AVERAGE(L88,K88,J88,I88,H88,G88,F88,E88,D88,C88)</f>
        <v>0.04077546296296296</v>
      </c>
      <c r="N88" s="4">
        <f>MIN(L88,K88,J88,I88,H88,G88,F88,E88,D88,C88)</f>
        <v>0.04</v>
      </c>
      <c r="O88" s="4">
        <f>TIMEVALUE("1:25:00")-(M88+N88)/2+Q88</f>
        <v>0.018640046296296307</v>
      </c>
      <c r="P88" s="11">
        <f>P$1+O88</f>
        <v>0.7964178240740741</v>
      </c>
      <c r="V88" s="5"/>
    </row>
    <row r="89" spans="1:22" ht="12.75">
      <c r="A89" s="14" t="s">
        <v>112</v>
      </c>
      <c r="B89" s="14">
        <v>2006</v>
      </c>
      <c r="C89" s="5" t="s">
        <v>77</v>
      </c>
      <c r="D89" s="5">
        <v>0.03782407407407407</v>
      </c>
      <c r="E89" s="4">
        <v>0.03751157407407407</v>
      </c>
      <c r="F89" s="5" t="s">
        <v>12</v>
      </c>
      <c r="G89" s="5" t="s">
        <v>77</v>
      </c>
      <c r="H89" s="5" t="s">
        <v>77</v>
      </c>
      <c r="I89" s="5" t="s">
        <v>77</v>
      </c>
      <c r="J89" s="5" t="s">
        <v>77</v>
      </c>
      <c r="K89" s="5" t="s">
        <v>77</v>
      </c>
      <c r="L89" s="5">
        <v>0.0371296296296296</v>
      </c>
      <c r="M89" s="4">
        <f>AVERAGE(L89,K89,J89,I89,H89,G89,F89,E89,D89,C89)</f>
        <v>0.03748842592592591</v>
      </c>
      <c r="N89" s="4">
        <f>MIN(L89,K89,J89,I89,H89,G89,F89,E89,D89,C89)</f>
        <v>0.0371296296296296</v>
      </c>
      <c r="O89" s="4">
        <f>TIMEVALUE("1:25:00")-(M89+N89)/2+Q89</f>
        <v>0.02171875000000003</v>
      </c>
      <c r="P89" s="11">
        <f>P$1+O89</f>
        <v>0.7994965277777778</v>
      </c>
      <c r="V89" s="5"/>
    </row>
    <row r="90" spans="1:22" ht="12.75">
      <c r="A90" s="14" t="s">
        <v>118</v>
      </c>
      <c r="B90" s="14">
        <v>2006</v>
      </c>
      <c r="C90" s="5" t="s">
        <v>77</v>
      </c>
      <c r="D90" s="5" t="s">
        <v>77</v>
      </c>
      <c r="E90" s="5" t="s">
        <v>77</v>
      </c>
      <c r="F90" s="5" t="s">
        <v>77</v>
      </c>
      <c r="G90" s="27">
        <v>0.0365625</v>
      </c>
      <c r="H90" s="5">
        <v>0.03746527777777778</v>
      </c>
      <c r="I90" s="5" t="s">
        <v>77</v>
      </c>
      <c r="J90" s="5" t="s">
        <v>77</v>
      </c>
      <c r="K90" s="5" t="s">
        <v>77</v>
      </c>
      <c r="L90" s="5">
        <v>0.036979166666666625</v>
      </c>
      <c r="M90" s="4">
        <f>AVERAGE(L90,K90,J90,I90,H90,G90,F90,E90,D90,C90)</f>
        <v>0.0370023148148148</v>
      </c>
      <c r="N90" s="4">
        <f>MIN(L90,K90,J90,I90,H90,G90,F90,E90,D90,C90)</f>
        <v>0.0365625</v>
      </c>
      <c r="O90" s="4">
        <f>TIMEVALUE("1:25:00")-(M90+N90)/2+Q90</f>
        <v>0.02224537037037038</v>
      </c>
      <c r="P90" s="45">
        <f>P$1+O90</f>
        <v>0.8000231481481481</v>
      </c>
      <c r="V90" s="5"/>
    </row>
    <row r="91" spans="1:22" ht="12.75">
      <c r="A91" s="14" t="s">
        <v>120</v>
      </c>
      <c r="B91" s="14">
        <v>2006</v>
      </c>
      <c r="C91" s="5">
        <v>0.038668981481481485</v>
      </c>
      <c r="D91" s="5">
        <v>0.038425925925925926</v>
      </c>
      <c r="E91" s="5">
        <v>0.03791666666666666</v>
      </c>
      <c r="F91" s="27">
        <v>0.037106481481481476</v>
      </c>
      <c r="G91" s="27">
        <v>0.03606481481481481</v>
      </c>
      <c r="H91" s="5">
        <v>0.03637731481481482</v>
      </c>
      <c r="I91" s="5">
        <v>0.03809027777777778</v>
      </c>
      <c r="J91" s="5">
        <v>0.03784722222222221</v>
      </c>
      <c r="K91" s="5">
        <v>0.03725694444444445</v>
      </c>
      <c r="L91" s="5">
        <v>0.03789351851851847</v>
      </c>
      <c r="M91" s="4">
        <f>AVERAGE(L91,K91,J91,I91,H91,G91,F91,E91,D91,C91)</f>
        <v>0.03756481481481481</v>
      </c>
      <c r="N91" s="4">
        <f>MIN(L91,K91,J91,I91,H91,G91,F91,E91,D91,C91)</f>
        <v>0.03606481481481481</v>
      </c>
      <c r="O91" s="4">
        <f>TIMEVALUE("1:25:00")-(M91+N91)/2+Q91</f>
        <v>0.02221296296296297</v>
      </c>
      <c r="P91" s="45">
        <f>P$1+O91</f>
        <v>0.7999907407407407</v>
      </c>
      <c r="V91" s="5"/>
    </row>
    <row r="92" spans="1:22" ht="12.75">
      <c r="A92" s="14" t="s">
        <v>28</v>
      </c>
      <c r="B92" s="14">
        <v>2006</v>
      </c>
      <c r="C92" s="5" t="s">
        <v>77</v>
      </c>
      <c r="D92" s="5" t="s">
        <v>77</v>
      </c>
      <c r="E92" s="5" t="s">
        <v>77</v>
      </c>
      <c r="F92" s="5" t="s">
        <v>77</v>
      </c>
      <c r="G92" s="5" t="s">
        <v>77</v>
      </c>
      <c r="H92" s="5" t="s">
        <v>77</v>
      </c>
      <c r="I92" s="5" t="s">
        <v>77</v>
      </c>
      <c r="J92" s="5">
        <v>0.04407407407407407</v>
      </c>
      <c r="K92" s="5" t="s">
        <v>77</v>
      </c>
      <c r="L92" s="5" t="s">
        <v>77</v>
      </c>
      <c r="M92" s="4">
        <f>AVERAGE(L92,K92,J92,I92,H92,G92,F92,E92,D92,C92)</f>
        <v>0.04407407407407407</v>
      </c>
      <c r="N92" s="4">
        <f>MIN(L92,K92,J92,I92,H92,G92,F92,E92,D92,C92)</f>
        <v>0.04407407407407407</v>
      </c>
      <c r="O92" s="4">
        <f>TIMEVALUE("1:25:00")-(M92+N92)/2+Q92</f>
        <v>0.017037037037037045</v>
      </c>
      <c r="P92" s="11">
        <f>P$1+O92</f>
        <v>0.7948148148148149</v>
      </c>
      <c r="Q92" s="43">
        <v>0.0020833333333333333</v>
      </c>
      <c r="R92" t="s">
        <v>166</v>
      </c>
      <c r="V92" s="5"/>
    </row>
    <row r="93" spans="1:22" ht="12.75">
      <c r="A93" s="14" t="s">
        <v>173</v>
      </c>
      <c r="B93" s="14">
        <v>2006</v>
      </c>
      <c r="C93" s="5" t="s">
        <v>77</v>
      </c>
      <c r="D93" s="5" t="s">
        <v>77</v>
      </c>
      <c r="E93" s="5" t="s">
        <v>77</v>
      </c>
      <c r="F93" s="5" t="s">
        <v>77</v>
      </c>
      <c r="G93" s="27">
        <v>0.04148148148148149</v>
      </c>
      <c r="H93" s="5" t="s">
        <v>77</v>
      </c>
      <c r="I93" s="5" t="s">
        <v>77</v>
      </c>
      <c r="J93" s="5" t="s">
        <v>77</v>
      </c>
      <c r="K93" s="5" t="s">
        <v>77</v>
      </c>
      <c r="L93" s="5">
        <v>0.042465277777777775</v>
      </c>
      <c r="M93" s="4">
        <f>AVERAGE(L93,K93,J93,I93,H93,G93,F93,E93,D93,C93)</f>
        <v>0.04197337962962963</v>
      </c>
      <c r="N93" s="4">
        <f>MIN(L93,K93,J93,I93,H93,G93,F93,E93,D93,C93)</f>
        <v>0.04148148148148149</v>
      </c>
      <c r="O93" s="4">
        <f>TIMEVALUE("1:25:00")-(M93+N93)/2+Q93</f>
        <v>0.01938368055555556</v>
      </c>
      <c r="P93" s="45">
        <f>P$1+O93</f>
        <v>0.7971614583333333</v>
      </c>
      <c r="Q93" s="43">
        <v>0.0020833333333333333</v>
      </c>
      <c r="R93" t="s">
        <v>167</v>
      </c>
      <c r="V93" s="5"/>
    </row>
    <row r="94" spans="1:22" ht="12.75">
      <c r="A94" s="14" t="s">
        <v>151</v>
      </c>
      <c r="B94" s="14">
        <v>2006</v>
      </c>
      <c r="C94" s="4" t="s">
        <v>77</v>
      </c>
      <c r="D94" s="27">
        <v>0.052835648148148145</v>
      </c>
      <c r="E94" s="5" t="s">
        <v>77</v>
      </c>
      <c r="F94" s="5" t="s">
        <v>77</v>
      </c>
      <c r="G94" s="5" t="s">
        <v>77</v>
      </c>
      <c r="H94" s="5" t="s">
        <v>77</v>
      </c>
      <c r="I94" s="5" t="s">
        <v>77</v>
      </c>
      <c r="J94" s="5" t="s">
        <v>77</v>
      </c>
      <c r="K94" s="5" t="s">
        <v>77</v>
      </c>
      <c r="L94" s="5" t="s">
        <v>77</v>
      </c>
      <c r="M94" s="4">
        <f>AVERAGE(L94,K94,J94,I94,H94,G94,F94,E94,D94,C94)</f>
        <v>0.052835648148148145</v>
      </c>
      <c r="N94" s="4">
        <f>MIN(L94,K94,J94,I94,H94,G94,F94,E94,D94,C94)</f>
        <v>0.052835648148148145</v>
      </c>
      <c r="O94" s="4">
        <f>TIMEVALUE("1:25:00")-(M94+N94)/2+Q94</f>
        <v>0.008969907407407416</v>
      </c>
      <c r="P94" s="11">
        <f>P$1+O94</f>
        <v>0.7867476851851852</v>
      </c>
      <c r="Q94" s="43">
        <v>0.002777777777777778</v>
      </c>
      <c r="R94" t="s">
        <v>167</v>
      </c>
      <c r="V94" s="5"/>
    </row>
    <row r="95" spans="1:22" ht="12.75">
      <c r="A95" s="14" t="s">
        <v>146</v>
      </c>
      <c r="B95" s="14">
        <v>2006</v>
      </c>
      <c r="C95" s="27">
        <v>0.05434027777777778</v>
      </c>
      <c r="D95" s="5" t="s">
        <v>77</v>
      </c>
      <c r="E95" s="5" t="s">
        <v>77</v>
      </c>
      <c r="F95" s="5" t="s">
        <v>77</v>
      </c>
      <c r="G95" s="5" t="s">
        <v>77</v>
      </c>
      <c r="H95" s="5" t="s">
        <v>77</v>
      </c>
      <c r="I95" s="5" t="s">
        <v>77</v>
      </c>
      <c r="J95" s="5" t="s">
        <v>77</v>
      </c>
      <c r="K95" s="5" t="s">
        <v>77</v>
      </c>
      <c r="L95" s="5" t="s">
        <v>77</v>
      </c>
      <c r="M95" s="4">
        <f>AVERAGE(L95,K95,J95,I95,H95,G95,F95,E95,D95,C95)</f>
        <v>0.05434027777777778</v>
      </c>
      <c r="N95" s="4">
        <f>MIN(L95,K95,J95,I95,H95,G95,F95,E95,D95,C95)</f>
        <v>0.05434027777777778</v>
      </c>
      <c r="O95" s="4">
        <f>TIMEVALUE("1:25:00")-(M95+N95)/2+Q95</f>
        <v>0.0074652777777777825</v>
      </c>
      <c r="P95" s="11">
        <f>P$1+O95</f>
        <v>0.7852430555555556</v>
      </c>
      <c r="Q95" s="43">
        <v>0.002777777777777778</v>
      </c>
      <c r="R95" t="s">
        <v>167</v>
      </c>
      <c r="V95" s="5"/>
    </row>
    <row r="96" spans="1:22" ht="12.75">
      <c r="A96" s="14" t="s">
        <v>162</v>
      </c>
      <c r="B96" s="14">
        <v>2006</v>
      </c>
      <c r="C96" s="5" t="s">
        <v>77</v>
      </c>
      <c r="D96" s="5" t="s">
        <v>77</v>
      </c>
      <c r="E96" s="5" t="s">
        <v>77</v>
      </c>
      <c r="F96" s="5" t="s">
        <v>77</v>
      </c>
      <c r="G96" s="5" t="s">
        <v>77</v>
      </c>
      <c r="H96" s="5" t="s">
        <v>77</v>
      </c>
      <c r="I96" s="5" t="s">
        <v>77</v>
      </c>
      <c r="J96" s="27">
        <v>0.04174768518518519</v>
      </c>
      <c r="K96" s="5" t="s">
        <v>77</v>
      </c>
      <c r="L96" s="5" t="s">
        <v>77</v>
      </c>
      <c r="M96" s="4">
        <f>AVERAGE(L96,K96,J96,I96,H96,G96,F96,E96,D96,C96)</f>
        <v>0.04174768518518519</v>
      </c>
      <c r="N96" s="4">
        <f>MIN(L96,K96,J96,I96,H96,G96,F96,E96,D96,C96)</f>
        <v>0.04174768518518519</v>
      </c>
      <c r="O96" s="4">
        <f>TIMEVALUE("1:25:00")-(M96+N96)/2+Q96</f>
        <v>0.019363425925925923</v>
      </c>
      <c r="P96" s="11">
        <f>P$1+O96</f>
        <v>0.7971412037037037</v>
      </c>
      <c r="Q96" s="43">
        <v>0.0020833333333333333</v>
      </c>
      <c r="R96" t="s">
        <v>167</v>
      </c>
      <c r="V96" s="5"/>
    </row>
    <row r="97" spans="1:22" ht="12.75">
      <c r="A97" s="14" t="s">
        <v>138</v>
      </c>
      <c r="B97" s="14">
        <v>2006</v>
      </c>
      <c r="C97" s="27">
        <v>0.049375</v>
      </c>
      <c r="D97" s="27">
        <v>0.04690972222222223</v>
      </c>
      <c r="E97" s="5">
        <v>0.04704861111111111</v>
      </c>
      <c r="F97" s="27">
        <v>0.045</v>
      </c>
      <c r="G97" s="5" t="s">
        <v>77</v>
      </c>
      <c r="H97" s="5">
        <v>0.04505787037037037</v>
      </c>
      <c r="I97" s="27">
        <v>0.04479166666666667</v>
      </c>
      <c r="J97" s="27">
        <v>0.043159722222222224</v>
      </c>
      <c r="K97" s="5">
        <v>0.0439699074074074</v>
      </c>
      <c r="L97" s="27">
        <v>0.0421875</v>
      </c>
      <c r="M97" s="4">
        <f>AVERAGE(L97,K97,J97,I97,H97,G97,F97,E97,D97,C97)</f>
        <v>0.04527777777777778</v>
      </c>
      <c r="N97" s="4">
        <f>MIN(L97,K97,J97,I97,H97,G97,F97,E97,D97,C97)</f>
        <v>0.0421875</v>
      </c>
      <c r="O97" s="4">
        <f>TIMEVALUE("1:25:00")-(M97+N97)/2+Q97</f>
        <v>0.015295138888888893</v>
      </c>
      <c r="P97" s="45">
        <f>P$1+O97</f>
        <v>0.7930729166666667</v>
      </c>
      <c r="V97" s="5"/>
    </row>
    <row r="98" spans="1:22" ht="12.75">
      <c r="A98" s="14" t="s">
        <v>141</v>
      </c>
      <c r="B98" s="14">
        <v>2006</v>
      </c>
      <c r="C98" s="27">
        <v>0.05634259259259259</v>
      </c>
      <c r="D98" s="5" t="s">
        <v>77</v>
      </c>
      <c r="E98" s="5" t="s">
        <v>12</v>
      </c>
      <c r="F98" s="5" t="s">
        <v>77</v>
      </c>
      <c r="G98" s="5" t="s">
        <v>77</v>
      </c>
      <c r="H98" s="5" t="s">
        <v>77</v>
      </c>
      <c r="I98" s="5" t="s">
        <v>77</v>
      </c>
      <c r="J98" s="5" t="s">
        <v>77</v>
      </c>
      <c r="K98" s="5" t="s">
        <v>77</v>
      </c>
      <c r="L98" s="5" t="s">
        <v>77</v>
      </c>
      <c r="M98" s="4">
        <f>AVERAGE(L98,K98,J98,I98,H98,G98,F98,E98,D98,C98)</f>
        <v>0.05634259259259259</v>
      </c>
      <c r="N98" s="4">
        <f>MIN(L98,K98,J98,I98,H98,G98,F98,E98,D98,C98)</f>
        <v>0.05634259259259259</v>
      </c>
      <c r="O98" s="4">
        <f>TIMEVALUE("1:25:00")-(M98+N98)/2+Q98</f>
        <v>0.006157407407407415</v>
      </c>
      <c r="P98" s="11">
        <f>P$1+O98</f>
        <v>0.7839351851851852</v>
      </c>
      <c r="Q98" s="43">
        <v>0.003472222222222222</v>
      </c>
      <c r="R98" t="s">
        <v>167</v>
      </c>
      <c r="V98" s="5"/>
    </row>
    <row r="99" spans="1:22" ht="12.75">
      <c r="A99" s="14" t="s">
        <v>26</v>
      </c>
      <c r="B99" s="14">
        <v>2006</v>
      </c>
      <c r="C99" s="5">
        <v>0.047002314814814816</v>
      </c>
      <c r="D99" s="5">
        <v>0.04594907407407408</v>
      </c>
      <c r="E99" s="5" t="s">
        <v>77</v>
      </c>
      <c r="F99" s="5" t="s">
        <v>77</v>
      </c>
      <c r="G99" s="5" t="s">
        <v>77</v>
      </c>
      <c r="H99" s="5" t="s">
        <v>77</v>
      </c>
      <c r="I99" s="5" t="s">
        <v>77</v>
      </c>
      <c r="J99" s="5" t="s">
        <v>77</v>
      </c>
      <c r="K99" s="5" t="s">
        <v>77</v>
      </c>
      <c r="L99" s="5">
        <v>0.04644675925925921</v>
      </c>
      <c r="M99" s="4">
        <f>AVERAGE(L99,K99,J99,I99,H99,G99,F99,E99,D99,C99)</f>
        <v>0.046466049382716035</v>
      </c>
      <c r="N99" s="4">
        <f>MIN(L99,K99,J99,I99,H99,G99,F99,E99,D99,C99)</f>
        <v>0.04594907407407408</v>
      </c>
      <c r="O99" s="4">
        <f>TIMEVALUE("1:25:00")-(M99+N99)/2+Q99</f>
        <v>0.013514660493827166</v>
      </c>
      <c r="P99" s="45">
        <f>P$1+O99</f>
        <v>0.791292438271605</v>
      </c>
      <c r="Q99" s="43">
        <v>0.0006944444444444445</v>
      </c>
      <c r="R99" t="s">
        <v>169</v>
      </c>
      <c r="V99" s="5"/>
    </row>
    <row r="100" spans="1:22" ht="12.75">
      <c r="A100" s="14" t="s">
        <v>14</v>
      </c>
      <c r="B100" s="14">
        <v>2006</v>
      </c>
      <c r="C100" s="27">
        <v>0.03909722222222223</v>
      </c>
      <c r="D100" s="5" t="s">
        <v>77</v>
      </c>
      <c r="E100" s="27">
        <v>0.03891203703703704</v>
      </c>
      <c r="F100" s="27">
        <v>0.03858796296296296</v>
      </c>
      <c r="G100" s="5" t="s">
        <v>77</v>
      </c>
      <c r="H100" s="27">
        <v>0.037789351851851845</v>
      </c>
      <c r="I100" s="5" t="s">
        <v>77</v>
      </c>
      <c r="J100" s="5" t="s">
        <v>77</v>
      </c>
      <c r="K100" s="27">
        <v>0.03715277777777778</v>
      </c>
      <c r="L100" s="5" t="s">
        <v>77</v>
      </c>
      <c r="M100" s="4">
        <f>AVERAGE(L100,K100,J100,I100,H100,G100,F100,E100,D100,C100)</f>
        <v>0.03830787037037037</v>
      </c>
      <c r="N100" s="4">
        <f>MIN(L100,K100,J100,I100,H100,G100,F100,E100,D100,C100)</f>
        <v>0.03715277777777778</v>
      </c>
      <c r="O100" s="4">
        <f>TIMEVALUE("1:25:00")-(M100+N100)/2+Q100</f>
        <v>0.021297453703703707</v>
      </c>
      <c r="P100" s="11">
        <f>P$1+O100</f>
        <v>0.7990752314814815</v>
      </c>
      <c r="V100" s="5"/>
    </row>
    <row r="101" spans="1:22" ht="12.75">
      <c r="A101" s="14" t="s">
        <v>86</v>
      </c>
      <c r="B101" s="14">
        <v>2006</v>
      </c>
      <c r="C101" s="27">
        <v>0.040138888888888884</v>
      </c>
      <c r="D101" s="5" t="s">
        <v>77</v>
      </c>
      <c r="E101" s="5" t="s">
        <v>77</v>
      </c>
      <c r="F101" s="5" t="s">
        <v>77</v>
      </c>
      <c r="G101" s="5" t="s">
        <v>77</v>
      </c>
      <c r="H101" s="5" t="s">
        <v>77</v>
      </c>
      <c r="I101" s="5">
        <v>0.04043981481481482</v>
      </c>
      <c r="J101" s="5" t="s">
        <v>77</v>
      </c>
      <c r="K101" s="5" t="s">
        <v>77</v>
      </c>
      <c r="L101" s="5" t="s">
        <v>77</v>
      </c>
      <c r="M101" s="4">
        <f>AVERAGE(L101,K101,J101,I101,H101,G101,F101,E101,D101,C101)</f>
        <v>0.040289351851851854</v>
      </c>
      <c r="N101" s="4">
        <f>MIN(L101,K101,J101,I101,H101,G101,F101,E101,D101,C101)</f>
        <v>0.040138888888888884</v>
      </c>
      <c r="O101" s="4">
        <f>TIMEVALUE("1:25:00")-(M101+N101)/2+Q101</f>
        <v>0.018813657407407418</v>
      </c>
      <c r="P101" s="11">
        <f>P$1+O101</f>
        <v>0.7965914351851852</v>
      </c>
      <c r="V101" s="5"/>
    </row>
    <row r="102" spans="1:22" ht="12.75">
      <c r="A102" s="14" t="s">
        <v>13</v>
      </c>
      <c r="B102" s="14">
        <v>2006</v>
      </c>
      <c r="C102" s="4" t="s">
        <v>77</v>
      </c>
      <c r="D102" s="5">
        <v>0.044120370370370365</v>
      </c>
      <c r="E102" s="5" t="s">
        <v>77</v>
      </c>
      <c r="F102" s="5" t="s">
        <v>77</v>
      </c>
      <c r="G102" s="5" t="s">
        <v>77</v>
      </c>
      <c r="H102" s="5" t="s">
        <v>77</v>
      </c>
      <c r="I102" s="5" t="s">
        <v>77</v>
      </c>
      <c r="J102" s="5" t="s">
        <v>77</v>
      </c>
      <c r="K102" s="5" t="s">
        <v>77</v>
      </c>
      <c r="L102" s="5" t="s">
        <v>77</v>
      </c>
      <c r="M102" s="4">
        <f>AVERAGE(L102,K102,J102,I102,H102,G102,F102,E102,D102,C102)</f>
        <v>0.044120370370370365</v>
      </c>
      <c r="N102" s="4">
        <f>MIN(L102,K102,J102,I102,H102,G102,F102,E102,D102,C102)</f>
        <v>0.044120370370370365</v>
      </c>
      <c r="O102" s="4">
        <f>TIMEVALUE("1:25:00")-(M102+N102)/2+Q102</f>
        <v>0.015601851851851862</v>
      </c>
      <c r="P102" s="11">
        <f>P$1+O102</f>
        <v>0.7933796296296296</v>
      </c>
      <c r="Q102" s="43">
        <v>0.0006944444444444445</v>
      </c>
      <c r="R102" t="s">
        <v>166</v>
      </c>
      <c r="V102" s="5"/>
    </row>
    <row r="103" spans="1:22" ht="12.75">
      <c r="A103" s="14" t="s">
        <v>31</v>
      </c>
      <c r="B103" s="14">
        <v>2006</v>
      </c>
      <c r="C103" s="5">
        <v>0.04481481481481482</v>
      </c>
      <c r="D103" s="5" t="s">
        <v>77</v>
      </c>
      <c r="E103" s="27">
        <v>0.04361111111111111</v>
      </c>
      <c r="F103" s="5" t="s">
        <v>77</v>
      </c>
      <c r="G103" s="27">
        <v>0.04267361111111111</v>
      </c>
      <c r="H103" s="5" t="s">
        <v>77</v>
      </c>
      <c r="I103" s="5" t="s">
        <v>77</v>
      </c>
      <c r="J103" s="5" t="s">
        <v>77</v>
      </c>
      <c r="K103" s="5" t="s">
        <v>77</v>
      </c>
      <c r="L103" s="5" t="s">
        <v>77</v>
      </c>
      <c r="M103" s="4">
        <f>AVERAGE(L103,K103,J103,I103,H103,G103,F103,E103,D103,C103)</f>
        <v>0.04369984567901234</v>
      </c>
      <c r="N103" s="4">
        <f>MIN(L103,K103,J103,I103,H103,G103,F103,E103,D103,C103)</f>
        <v>0.04267361111111111</v>
      </c>
      <c r="O103" s="4">
        <f>TIMEVALUE("1:25:00")-(M103+N103)/2+Q103</f>
        <v>0.015841049382716056</v>
      </c>
      <c r="P103" s="11">
        <f>P$1+O103</f>
        <v>0.7936188271604938</v>
      </c>
      <c r="V103" s="5"/>
    </row>
    <row r="104" spans="1:22" ht="12.75">
      <c r="A104" s="14" t="s">
        <v>148</v>
      </c>
      <c r="B104" s="14">
        <v>2006</v>
      </c>
      <c r="C104" s="27">
        <v>0.040972222222222215</v>
      </c>
      <c r="D104" s="5" t="s">
        <v>77</v>
      </c>
      <c r="E104" s="27">
        <v>0.040636574074074075</v>
      </c>
      <c r="F104" s="5" t="s">
        <v>77</v>
      </c>
      <c r="G104" s="5" t="s">
        <v>77</v>
      </c>
      <c r="H104" s="27">
        <v>0.039178240740740736</v>
      </c>
      <c r="I104" s="5">
        <v>0.048275462962962964</v>
      </c>
      <c r="J104" s="5" t="s">
        <v>77</v>
      </c>
      <c r="K104" s="5">
        <v>0.044236111111111115</v>
      </c>
      <c r="L104" s="5">
        <v>0.04052083333333332</v>
      </c>
      <c r="M104" s="4">
        <f>AVERAGE(L104,K104,J104,I104,H104,G104,F104,E104,D104,C104)</f>
        <v>0.04230324074074073</v>
      </c>
      <c r="N104" s="4">
        <f>MIN(L104,K104,J104,I104,H104,G104,F104,E104,D104,C104)</f>
        <v>0.039178240740740736</v>
      </c>
      <c r="O104" s="4">
        <f>TIMEVALUE("1:25:00")-(M104+N104)/2+Q104</f>
        <v>0.018287037037037053</v>
      </c>
      <c r="P104" s="45">
        <f>P$1+O104</f>
        <v>0.7960648148148148</v>
      </c>
      <c r="V104" s="5"/>
    </row>
    <row r="105" spans="1:22" ht="12.75">
      <c r="A105" s="14" t="s">
        <v>163</v>
      </c>
      <c r="B105" s="14">
        <v>2006</v>
      </c>
      <c r="C105" s="5" t="s">
        <v>77</v>
      </c>
      <c r="D105" s="5" t="s">
        <v>77</v>
      </c>
      <c r="E105" s="5" t="s">
        <v>77</v>
      </c>
      <c r="F105" s="5" t="s">
        <v>77</v>
      </c>
      <c r="G105" s="5" t="s">
        <v>77</v>
      </c>
      <c r="H105" s="5" t="s">
        <v>77</v>
      </c>
      <c r="I105" s="5" t="s">
        <v>77</v>
      </c>
      <c r="J105" s="5">
        <v>0.04004629629629629</v>
      </c>
      <c r="K105" s="5" t="s">
        <v>77</v>
      </c>
      <c r="L105" s="5" t="s">
        <v>77</v>
      </c>
      <c r="M105" s="4">
        <f>AVERAGE(L105,K105,J105,I105,H105,G105,F105,E105,D105,C105)</f>
        <v>0.04004629629629629</v>
      </c>
      <c r="N105" s="4">
        <f>MIN(L105,K105,J105,I105,H105,G105,F105,E105,D105,C105)</f>
        <v>0.04004629629629629</v>
      </c>
      <c r="O105" s="4">
        <f>TIMEVALUE("1:25:00")-(M105+N105)/2+Q105</f>
        <v>0.018981481481481495</v>
      </c>
      <c r="P105" s="11">
        <f>P$1+O105</f>
        <v>0.7967592592592593</v>
      </c>
      <c r="V105" s="5"/>
    </row>
    <row r="106" spans="1:22" ht="12.75">
      <c r="A106" s="14" t="s">
        <v>100</v>
      </c>
      <c r="B106" s="14">
        <v>2006</v>
      </c>
      <c r="C106" s="5">
        <v>0.042916666666666665</v>
      </c>
      <c r="D106" s="5" t="s">
        <v>77</v>
      </c>
      <c r="E106" s="5" t="s">
        <v>77</v>
      </c>
      <c r="F106" s="5" t="s">
        <v>77</v>
      </c>
      <c r="G106" s="5" t="s">
        <v>77</v>
      </c>
      <c r="H106" s="5" t="s">
        <v>77</v>
      </c>
      <c r="I106" s="5" t="s">
        <v>77</v>
      </c>
      <c r="J106" s="5">
        <v>0.04331018518518519</v>
      </c>
      <c r="K106" s="5" t="s">
        <v>77</v>
      </c>
      <c r="L106" s="5">
        <v>0.04181712962962956</v>
      </c>
      <c r="M106" s="4">
        <f>AVERAGE(L106,K106,J106,I106,H106,G106,F106,E106,D106,C106)</f>
        <v>0.042681327160493804</v>
      </c>
      <c r="N106" s="4">
        <f>MIN(L106,K106,J106,I106,H106,G106,F106,E106,D106,C106)</f>
        <v>0.04181712962962956</v>
      </c>
      <c r="O106" s="4">
        <f>TIMEVALUE("1:25:00")-(M106+N106)/2+Q106</f>
        <v>0.016778549382716106</v>
      </c>
      <c r="P106" s="45">
        <f>P$1+O106</f>
        <v>0.7945563271604938</v>
      </c>
      <c r="Q106" s="43"/>
      <c r="V106" s="5"/>
    </row>
    <row r="107" spans="1:22" ht="12.75">
      <c r="A107" s="14" t="s">
        <v>142</v>
      </c>
      <c r="B107" s="14">
        <v>2006</v>
      </c>
      <c r="C107" s="27">
        <v>0.04185185185185185</v>
      </c>
      <c r="D107" s="5" t="s">
        <v>77</v>
      </c>
      <c r="E107" s="5" t="s">
        <v>77</v>
      </c>
      <c r="F107" s="5" t="s">
        <v>77</v>
      </c>
      <c r="G107" s="5" t="s">
        <v>77</v>
      </c>
      <c r="H107" s="5" t="s">
        <v>77</v>
      </c>
      <c r="I107" s="5" t="s">
        <v>77</v>
      </c>
      <c r="J107" s="5" t="s">
        <v>77</v>
      </c>
      <c r="K107" s="5" t="s">
        <v>77</v>
      </c>
      <c r="L107" s="5" t="s">
        <v>77</v>
      </c>
      <c r="M107" s="4">
        <f>AVERAGE(L107,K107,J107,I107,H107,G107,F107,E107,D107,C107)</f>
        <v>0.04185185185185185</v>
      </c>
      <c r="N107" s="4">
        <f>MIN(L107,K107,J107,I107,H107,G107,F107,E107,D107,C107)</f>
        <v>0.04185185185185185</v>
      </c>
      <c r="O107" s="4">
        <f>TIMEVALUE("1:25:00")-(M107+N107)/2+Q107</f>
        <v>0.019259259259259268</v>
      </c>
      <c r="P107" s="11">
        <f>P$1+O107</f>
        <v>0.7970370370370371</v>
      </c>
      <c r="Q107" s="43">
        <v>0.0020833333333333333</v>
      </c>
      <c r="R107" t="s">
        <v>167</v>
      </c>
      <c r="V107" s="5"/>
    </row>
    <row r="108" spans="1:22" ht="12.75">
      <c r="A108" s="14" t="s">
        <v>143</v>
      </c>
      <c r="B108" s="14">
        <v>2006</v>
      </c>
      <c r="C108" s="27">
        <v>0.04237268518518518</v>
      </c>
      <c r="D108" s="5" t="s">
        <v>77</v>
      </c>
      <c r="E108" s="5" t="s">
        <v>12</v>
      </c>
      <c r="F108" s="5" t="s">
        <v>77</v>
      </c>
      <c r="G108" s="5" t="s">
        <v>77</v>
      </c>
      <c r="H108" s="5" t="s">
        <v>77</v>
      </c>
      <c r="I108" s="5" t="s">
        <v>77</v>
      </c>
      <c r="J108" s="5" t="s">
        <v>12</v>
      </c>
      <c r="K108" s="5" t="s">
        <v>77</v>
      </c>
      <c r="L108" s="27">
        <v>0.041817129629629614</v>
      </c>
      <c r="M108" s="4">
        <f>AVERAGE(L108,K108,J108,I108,H108,G108,F108,E108,D108,C108)</f>
        <v>0.0420949074074074</v>
      </c>
      <c r="N108" s="4">
        <f>MIN(L108,K108,J108,I108,H108,G108,F108,E108,D108,C108)</f>
        <v>0.041817129629629614</v>
      </c>
      <c r="O108" s="4">
        <f>TIMEVALUE("1:25:00")-(M108+N108)/2+Q108</f>
        <v>0.019155092592592612</v>
      </c>
      <c r="P108" s="45">
        <f>P$1+O108</f>
        <v>0.7969328703703704</v>
      </c>
      <c r="Q108" s="43">
        <v>0.0020833333333333333</v>
      </c>
      <c r="R108" t="s">
        <v>167</v>
      </c>
      <c r="V108" s="5"/>
    </row>
    <row r="109" spans="1:16" ht="12.75">
      <c r="A109" s="14" t="s">
        <v>152</v>
      </c>
      <c r="B109" s="14">
        <v>2006</v>
      </c>
      <c r="C109" s="4" t="s">
        <v>77</v>
      </c>
      <c r="D109" s="27">
        <v>0.04128472222222222</v>
      </c>
      <c r="E109" s="5">
        <v>0.04181712962962963</v>
      </c>
      <c r="F109" s="5" t="s">
        <v>77</v>
      </c>
      <c r="G109" s="27">
        <v>0.04113425925925926</v>
      </c>
      <c r="H109" s="5" t="s">
        <v>77</v>
      </c>
      <c r="I109" s="5" t="s">
        <v>77</v>
      </c>
      <c r="J109" s="5" t="s">
        <v>77</v>
      </c>
      <c r="K109" s="5" t="s">
        <v>77</v>
      </c>
      <c r="L109" s="5">
        <v>0.04247685185185185</v>
      </c>
      <c r="M109" s="4">
        <f>AVERAGE(L109,K109,J109,I109,H109,G109,F109,E109,D109,C109)</f>
        <v>0.04167824074074074</v>
      </c>
      <c r="N109" s="4">
        <f>MIN(L109,K109,J109,I109,H109,G109,F109,E109,D109,C109)</f>
        <v>0.04113425925925926</v>
      </c>
      <c r="O109" s="4">
        <f>TIMEVALUE("1:25:00")-(M109+N109)/2+Q109</f>
        <v>0.017621527777777785</v>
      </c>
      <c r="P109" s="45">
        <f>P$1+O109</f>
        <v>0.7953993055555556</v>
      </c>
    </row>
    <row r="110" spans="1:16" ht="12.75">
      <c r="A110" s="14" t="s">
        <v>133</v>
      </c>
      <c r="B110" s="14">
        <v>2006</v>
      </c>
      <c r="C110" s="4" t="s">
        <v>77</v>
      </c>
      <c r="D110" s="27">
        <v>0.03960648148148148</v>
      </c>
      <c r="E110" s="5" t="s">
        <v>77</v>
      </c>
      <c r="F110" s="27">
        <v>0.039178240740740736</v>
      </c>
      <c r="G110" s="5" t="s">
        <v>77</v>
      </c>
      <c r="H110" s="5" t="s">
        <v>77</v>
      </c>
      <c r="I110" s="5" t="s">
        <v>77</v>
      </c>
      <c r="J110" s="5" t="s">
        <v>77</v>
      </c>
      <c r="K110" s="5" t="s">
        <v>77</v>
      </c>
      <c r="L110" s="5" t="s">
        <v>77</v>
      </c>
      <c r="M110" s="4">
        <f>AVERAGE(L110,K110,J110,I110,H110,G110,F110,E110,D110,C110)</f>
        <v>0.03939236111111111</v>
      </c>
      <c r="N110" s="4">
        <f>MIN(L110,K110,J110,I110,H110,G110,F110,E110,D110,C110)</f>
        <v>0.039178240740740736</v>
      </c>
      <c r="O110" s="4">
        <f>TIMEVALUE("1:25:00")-(M110+N110)/2+Q110</f>
        <v>0.019742476851851862</v>
      </c>
      <c r="P110" s="11">
        <f>P$1+O110</f>
        <v>0.7975202546296296</v>
      </c>
    </row>
    <row r="111" spans="1:16" ht="12.75">
      <c r="A111" s="14" t="s">
        <v>29</v>
      </c>
      <c r="B111" s="14">
        <v>2006</v>
      </c>
      <c r="C111" s="5">
        <v>0.041192129629629634</v>
      </c>
      <c r="D111" s="5">
        <v>0.04240740740740741</v>
      </c>
      <c r="E111" s="5">
        <v>0.04085648148148148</v>
      </c>
      <c r="F111" s="5" t="s">
        <v>77</v>
      </c>
      <c r="G111" s="5">
        <v>0.04050925925925926</v>
      </c>
      <c r="H111" s="5">
        <v>0.03966435185185185</v>
      </c>
      <c r="I111" s="5">
        <v>0.03997685185185186</v>
      </c>
      <c r="J111" s="5" t="s">
        <v>77</v>
      </c>
      <c r="K111" s="5" t="s">
        <v>77</v>
      </c>
      <c r="L111" s="5" t="s">
        <v>77</v>
      </c>
      <c r="M111" s="4">
        <f>AVERAGE(L111,K111,J111,I111,H111,G111,F111,E111,D111,C111)</f>
        <v>0.040767746913580254</v>
      </c>
      <c r="N111" s="4">
        <f>MIN(L111,K111,J111,I111,H111,G111,F111,E111,D111,C111)</f>
        <v>0.03966435185185185</v>
      </c>
      <c r="O111" s="4">
        <f>TIMEVALUE("1:25:00")-(M111+N111)/2+Q111</f>
        <v>0.018811728395061726</v>
      </c>
      <c r="P111" s="45">
        <f>P$1+O111</f>
        <v>0.7965895061728395</v>
      </c>
    </row>
    <row r="112" spans="1:16" ht="12.75">
      <c r="A112" s="14" t="s">
        <v>16</v>
      </c>
      <c r="B112" s="14">
        <v>2006</v>
      </c>
      <c r="C112" s="4" t="s">
        <v>77</v>
      </c>
      <c r="D112" s="5">
        <v>0.04085648148148148</v>
      </c>
      <c r="E112" s="5">
        <v>0.04079861111111111</v>
      </c>
      <c r="F112" s="5" t="s">
        <v>77</v>
      </c>
      <c r="G112" s="5" t="s">
        <v>77</v>
      </c>
      <c r="H112" s="5" t="s">
        <v>77</v>
      </c>
      <c r="I112" s="5" t="s">
        <v>77</v>
      </c>
      <c r="J112" s="5" t="s">
        <v>77</v>
      </c>
      <c r="K112" s="5" t="s">
        <v>77</v>
      </c>
      <c r="L112" s="5">
        <v>0.041018518518518475</v>
      </c>
      <c r="M112" s="4">
        <f>AVERAGE(L112,K112,J112,I112,H112,G112,F112,E112,D112,C112)</f>
        <v>0.04089120370370369</v>
      </c>
      <c r="N112" s="4">
        <f>MIN(L112,K112,J112,I112,H112,G112,F112,E112,D112,C112)</f>
        <v>0.04079861111111111</v>
      </c>
      <c r="O112" s="4">
        <f>TIMEVALUE("1:25:00")-(M112+N112)/2+Q112</f>
        <v>0.018182870370370384</v>
      </c>
      <c r="P112" s="45">
        <f>P$1+O112</f>
        <v>0.7959606481481482</v>
      </c>
    </row>
    <row r="113" spans="1:18" ht="12.75">
      <c r="A113" s="14" t="s">
        <v>159</v>
      </c>
      <c r="B113" s="14">
        <v>2006</v>
      </c>
      <c r="C113" s="4" t="s">
        <v>77</v>
      </c>
      <c r="D113" s="4" t="s">
        <v>77</v>
      </c>
      <c r="E113" s="5" t="s">
        <v>77</v>
      </c>
      <c r="F113" s="27">
        <v>0.04724537037037037</v>
      </c>
      <c r="G113" s="5" t="s">
        <v>77</v>
      </c>
      <c r="H113" s="5" t="s">
        <v>77</v>
      </c>
      <c r="I113" s="5" t="s">
        <v>77</v>
      </c>
      <c r="J113" s="27">
        <v>0.03888888888888889</v>
      </c>
      <c r="K113" s="5" t="s">
        <v>77</v>
      </c>
      <c r="L113" s="27">
        <v>0.03886574074074076</v>
      </c>
      <c r="M113" s="4">
        <f>AVERAGE(L113,K113,J113,I113,H113,G113,F113,E113,D113,C113)</f>
        <v>0.041666666666666664</v>
      </c>
      <c r="N113" s="4">
        <f>MIN(L113,K113,J113,I113,H113,G113,F113,E113,D113,C113)</f>
        <v>0.03886574074074076</v>
      </c>
      <c r="O113" s="4">
        <f>TIMEVALUE("1:25:00")-(M113+N113)/2+Q113</f>
        <v>0.020844907407407402</v>
      </c>
      <c r="P113" s="45">
        <f>P$1+O113</f>
        <v>0.7986226851851852</v>
      </c>
      <c r="Q113" s="43">
        <v>0.0020833333333333333</v>
      </c>
      <c r="R113" t="s">
        <v>236</v>
      </c>
    </row>
    <row r="114" spans="1:16" ht="12.75">
      <c r="A114" s="14" t="s">
        <v>40</v>
      </c>
      <c r="B114" s="14">
        <v>2006</v>
      </c>
      <c r="C114" s="5">
        <v>0.052488425925925924</v>
      </c>
      <c r="D114" s="5" t="s">
        <v>77</v>
      </c>
      <c r="E114" s="5" t="s">
        <v>77</v>
      </c>
      <c r="F114" s="5" t="s">
        <v>77</v>
      </c>
      <c r="G114" s="5" t="s">
        <v>77</v>
      </c>
      <c r="H114" s="5" t="s">
        <v>77</v>
      </c>
      <c r="I114" s="5" t="s">
        <v>77</v>
      </c>
      <c r="J114" s="5" t="s">
        <v>77</v>
      </c>
      <c r="K114" s="5" t="s">
        <v>77</v>
      </c>
      <c r="L114" s="5" t="s">
        <v>77</v>
      </c>
      <c r="M114" s="4">
        <f>AVERAGE(L114,K114,J114,I114,H114,G114,F114,E114,D114,C114)</f>
        <v>0.052488425925925924</v>
      </c>
      <c r="N114" s="4">
        <f>MIN(L114,K114,J114,I114,H114,G114,F114,E114,D114,C114)</f>
        <v>0.052488425925925924</v>
      </c>
      <c r="O114" s="4">
        <f>TIMEVALUE("1:25:00")-(M114+N114)/2+Q114</f>
        <v>0.006539351851851859</v>
      </c>
      <c r="P114" s="11">
        <f>P$1+O114</f>
        <v>0.7843171296296296</v>
      </c>
    </row>
    <row r="115" spans="1:16" ht="12.75">
      <c r="A115" s="14" t="s">
        <v>128</v>
      </c>
      <c r="B115" s="14">
        <v>2006</v>
      </c>
      <c r="C115" s="5" t="s">
        <v>77</v>
      </c>
      <c r="D115" s="27">
        <v>0.03814814814814815</v>
      </c>
      <c r="E115" s="5" t="s">
        <v>12</v>
      </c>
      <c r="F115" s="5" t="s">
        <v>77</v>
      </c>
      <c r="G115" s="5" t="s">
        <v>77</v>
      </c>
      <c r="H115" s="5" t="s">
        <v>77</v>
      </c>
      <c r="I115" s="5">
        <v>0.0389236111111111</v>
      </c>
      <c r="J115" s="27">
        <v>0.03680555555555555</v>
      </c>
      <c r="K115" s="5" t="s">
        <v>77</v>
      </c>
      <c r="L115" s="5" t="s">
        <v>77</v>
      </c>
      <c r="M115" s="4">
        <f>AVERAGE(L115,K115,J115,I115,H115,G115,F115,E115,D115,C115)</f>
        <v>0.0379591049382716</v>
      </c>
      <c r="N115" s="4">
        <f>MIN(L115,K115,J115,I115,H115,G115,F115,E115,D115,C115)</f>
        <v>0.03680555555555555</v>
      </c>
      <c r="O115" s="4">
        <f>TIMEVALUE("1:25:00")-(M115+N115)/2+Q115</f>
        <v>0.021645447530864205</v>
      </c>
      <c r="P115" s="11">
        <f>P$1+O115</f>
        <v>0.799423225308642</v>
      </c>
    </row>
    <row r="116" spans="1:16" ht="12.75">
      <c r="A116" s="14" t="s">
        <v>42</v>
      </c>
      <c r="B116" s="14">
        <v>2006</v>
      </c>
      <c r="C116" s="27">
        <v>0.03760416666666666</v>
      </c>
      <c r="D116" s="5" t="s">
        <v>77</v>
      </c>
      <c r="E116" s="5" t="s">
        <v>77</v>
      </c>
      <c r="F116" s="5" t="s">
        <v>77</v>
      </c>
      <c r="G116" s="5" t="s">
        <v>77</v>
      </c>
      <c r="H116" s="5" t="s">
        <v>77</v>
      </c>
      <c r="I116" s="5" t="s">
        <v>77</v>
      </c>
      <c r="J116" s="5" t="s">
        <v>77</v>
      </c>
      <c r="K116" s="5" t="s">
        <v>77</v>
      </c>
      <c r="L116" s="5" t="s">
        <v>77</v>
      </c>
      <c r="M116" s="4">
        <f>AVERAGE(L116,K116,J116,I116,H116,G116,F116,E116,D116,C116)</f>
        <v>0.03760416666666666</v>
      </c>
      <c r="N116" s="4">
        <f>MIN(L116,K116,J116,I116,H116,G116,F116,E116,D116,C116)</f>
        <v>0.03760416666666666</v>
      </c>
      <c r="O116" s="4">
        <f>TIMEVALUE("1:25:00")-(M116+N116)/2+Q116</f>
        <v>0.021423611111111122</v>
      </c>
      <c r="P116" s="11">
        <f>P$1+O116</f>
        <v>0.7992013888888889</v>
      </c>
    </row>
    <row r="117" spans="1:16" ht="12.75">
      <c r="A117" s="14" t="s">
        <v>27</v>
      </c>
      <c r="B117" s="14">
        <v>2006</v>
      </c>
      <c r="C117" s="5">
        <v>0.04106481481481482</v>
      </c>
      <c r="D117" s="5" t="s">
        <v>77</v>
      </c>
      <c r="E117" s="5" t="s">
        <v>77</v>
      </c>
      <c r="F117" s="5" t="s">
        <v>77</v>
      </c>
      <c r="G117" s="27">
        <v>0.03851851851851852</v>
      </c>
      <c r="H117" s="5" t="s">
        <v>77</v>
      </c>
      <c r="I117" s="27">
        <v>0.03832175925925926</v>
      </c>
      <c r="J117" s="5" t="s">
        <v>77</v>
      </c>
      <c r="K117" s="5" t="s">
        <v>77</v>
      </c>
      <c r="L117" s="5" t="s">
        <v>77</v>
      </c>
      <c r="M117" s="4">
        <f>AVERAGE(L117,K117,J117,I117,H117,G117,F117,E117,D117,C117)</f>
        <v>0.039301697530864196</v>
      </c>
      <c r="N117" s="4">
        <f>MIN(L117,K117,J117,I117,H117,G117,F117,E117,D117,C117)</f>
        <v>0.03832175925925926</v>
      </c>
      <c r="O117" s="4">
        <f>TIMEVALUE("1:25:00")-(M117+N117)/2+Q117</f>
        <v>0.02021604938271606</v>
      </c>
      <c r="P117" s="11">
        <f>P$1+O117</f>
        <v>0.7979938271604938</v>
      </c>
    </row>
    <row r="118" spans="1:18" ht="12.75">
      <c r="A118" s="14" t="s">
        <v>144</v>
      </c>
      <c r="B118" s="14">
        <v>2006</v>
      </c>
      <c r="C118" s="5" t="s">
        <v>12</v>
      </c>
      <c r="D118" s="5" t="s">
        <v>77</v>
      </c>
      <c r="E118" s="5" t="s">
        <v>77</v>
      </c>
      <c r="F118" s="5" t="s">
        <v>77</v>
      </c>
      <c r="G118" s="5" t="s">
        <v>77</v>
      </c>
      <c r="H118" s="5" t="s">
        <v>77</v>
      </c>
      <c r="I118" s="5" t="s">
        <v>77</v>
      </c>
      <c r="J118" s="27">
        <v>0.04856481481481482</v>
      </c>
      <c r="K118" s="5" t="s">
        <v>77</v>
      </c>
      <c r="L118" s="5" t="s">
        <v>12</v>
      </c>
      <c r="M118" s="4">
        <f>AVERAGE(L118,K118,J118,I118,H118,G118,F118,E118,D118,C118)</f>
        <v>0.04856481481481482</v>
      </c>
      <c r="N118" s="4">
        <f>MIN(L118,K118,J118,I118,H118,G118,F118,E118,D118,C118)</f>
        <v>0.04856481481481482</v>
      </c>
      <c r="O118" s="4">
        <f>TIMEVALUE("1:25:00")-(M118+N118)/2+Q118</f>
        <v>0.012546296296296298</v>
      </c>
      <c r="P118" s="45">
        <f>P$1+O118</f>
        <v>0.7903240740740741</v>
      </c>
      <c r="Q118" s="43">
        <v>0.0020833333333333333</v>
      </c>
      <c r="R118" t="s">
        <v>167</v>
      </c>
    </row>
    <row r="119" spans="1:16" ht="12.75">
      <c r="A119" s="14" t="s">
        <v>36</v>
      </c>
      <c r="B119" s="14">
        <v>2005</v>
      </c>
      <c r="C119" s="5">
        <v>0.04214120370370371</v>
      </c>
      <c r="D119" s="5"/>
      <c r="E119" s="5">
        <v>0.041192129629629634</v>
      </c>
      <c r="F119" s="5">
        <v>0.04079861111111111</v>
      </c>
      <c r="G119" s="5">
        <v>0.04128472222222222</v>
      </c>
      <c r="H119" s="27">
        <v>0.04004629629629629</v>
      </c>
      <c r="I119" s="5" t="s">
        <v>77</v>
      </c>
      <c r="J119" s="5" t="s">
        <v>77</v>
      </c>
      <c r="K119" s="5" t="s">
        <v>77</v>
      </c>
      <c r="L119" s="5" t="s">
        <v>77</v>
      </c>
      <c r="M119" s="4">
        <f>AVERAGE(L119,K119,J119,I119,H119,G119,F119,E119,D119,C119)</f>
        <v>0.04109259259259259</v>
      </c>
      <c r="N119" s="4">
        <f>MIN(L119,K119,J119,I119,H119,G119,F119,E119,D119,C119)</f>
        <v>0.04004629629629629</v>
      </c>
      <c r="O119" s="4">
        <f>TIMEVALUE("1:25:00")-(M119+N119)/2+Q119</f>
        <v>0.018458333333333347</v>
      </c>
      <c r="P119" s="11">
        <f>P$1+O119</f>
        <v>0.7962361111111111</v>
      </c>
    </row>
    <row r="120" spans="1:16" ht="12.75">
      <c r="A120" s="14" t="s">
        <v>37</v>
      </c>
      <c r="B120" s="14">
        <v>2005</v>
      </c>
      <c r="C120" s="5" t="s">
        <v>77</v>
      </c>
      <c r="D120" s="5"/>
      <c r="E120" s="27">
        <v>0.043518518518518526</v>
      </c>
      <c r="F120" s="5">
        <v>0.04383101851851852</v>
      </c>
      <c r="G120" s="5" t="s">
        <v>77</v>
      </c>
      <c r="H120" s="5" t="s">
        <v>77</v>
      </c>
      <c r="I120" s="5" t="s">
        <v>77</v>
      </c>
      <c r="J120" s="5" t="s">
        <v>77</v>
      </c>
      <c r="K120" s="5" t="s">
        <v>77</v>
      </c>
      <c r="L120" s="5" t="s">
        <v>77</v>
      </c>
      <c r="M120" s="4">
        <f>AVERAGE(L120,K120,J120,I120,H120,G120,F120,E120,D120,C120)</f>
        <v>0.04367476851851852</v>
      </c>
      <c r="N120" s="4">
        <f>MIN(L120,K120,J120,I120,H120,G120,F120,E120,D120,C120)</f>
        <v>0.043518518518518526</v>
      </c>
      <c r="O120" s="4">
        <f>TIMEVALUE("1:25:00")-(M120+N120)/2+Q120</f>
        <v>0.015431134259259259</v>
      </c>
      <c r="P120" s="11">
        <f>P$1+O120</f>
        <v>0.793208912037037</v>
      </c>
    </row>
    <row r="121" spans="1:16" ht="12.75">
      <c r="A121" s="14" t="s">
        <v>18</v>
      </c>
      <c r="B121" s="14">
        <v>2005</v>
      </c>
      <c r="C121" s="5">
        <v>0.039074074074074074</v>
      </c>
      <c r="D121" s="5"/>
      <c r="E121" s="5" t="s">
        <v>77</v>
      </c>
      <c r="F121" s="5" t="s">
        <v>77</v>
      </c>
      <c r="G121" s="5" t="s">
        <v>77</v>
      </c>
      <c r="H121" s="5" t="s">
        <v>77</v>
      </c>
      <c r="I121" s="5">
        <v>0.03975694444444445</v>
      </c>
      <c r="J121" s="5">
        <v>0.03833333333333333</v>
      </c>
      <c r="K121" s="5">
        <v>0.03836805555555555</v>
      </c>
      <c r="L121" s="5">
        <v>0.03822916666666666</v>
      </c>
      <c r="M121" s="4">
        <f>AVERAGE(L121,K121,J121,I121,H121,G121,F121,E121,D121,C121)</f>
        <v>0.03875231481481481</v>
      </c>
      <c r="N121" s="4">
        <f>MIN(L121,K121,J121,I121,H121,G121,F121,E121,D121,C121)</f>
        <v>0.03822916666666666</v>
      </c>
      <c r="O121" s="4">
        <f>TIMEVALUE("1:25:00")-(M121+N121)/2+Q121</f>
        <v>0.020537037037037048</v>
      </c>
      <c r="P121" s="11">
        <f>P$1+O121</f>
        <v>0.7983148148148148</v>
      </c>
    </row>
    <row r="122" spans="1:16" ht="12.75">
      <c r="A122" s="14" t="s">
        <v>20</v>
      </c>
      <c r="B122" s="14">
        <v>2005</v>
      </c>
      <c r="C122" s="5" t="s">
        <v>77</v>
      </c>
      <c r="D122" s="5"/>
      <c r="E122" s="5" t="s">
        <v>77</v>
      </c>
      <c r="F122" s="5" t="s">
        <v>77</v>
      </c>
      <c r="G122" s="5" t="s">
        <v>77</v>
      </c>
      <c r="H122" s="5">
        <v>0.03710648148148148</v>
      </c>
      <c r="I122" s="5">
        <v>0.03697916666666666</v>
      </c>
      <c r="J122" s="5" t="s">
        <v>77</v>
      </c>
      <c r="K122" s="5">
        <v>0.03671296296296296</v>
      </c>
      <c r="L122" s="5" t="s">
        <v>77</v>
      </c>
      <c r="M122" s="4">
        <f>AVERAGE(L122,K122,J122,I122,H122,G122,F122,E122,D122,C122)</f>
        <v>0.03693287037037037</v>
      </c>
      <c r="N122" s="4">
        <f>MIN(L122,K122,J122,I122,H122,G122,F122,E122,D122,C122)</f>
        <v>0.03671296296296296</v>
      </c>
      <c r="O122" s="4">
        <f>TIMEVALUE("1:25:00")-(M122+N122)/2+Q122</f>
        <v>0.02220486111111112</v>
      </c>
      <c r="P122" s="11">
        <f>P$1+O122</f>
        <v>0.7999826388888889</v>
      </c>
    </row>
    <row r="123" spans="1:16" ht="12.75">
      <c r="A123" s="14" t="s">
        <v>104</v>
      </c>
      <c r="B123" s="14">
        <v>2005</v>
      </c>
      <c r="C123" s="5" t="s">
        <v>77</v>
      </c>
      <c r="D123" s="5"/>
      <c r="E123" s="5" t="s">
        <v>77</v>
      </c>
      <c r="F123" s="27">
        <v>0.04129629629629629</v>
      </c>
      <c r="G123" s="5" t="s">
        <v>77</v>
      </c>
      <c r="H123" s="5" t="s">
        <v>77</v>
      </c>
      <c r="I123" s="5" t="s">
        <v>77</v>
      </c>
      <c r="J123" s="5" t="s">
        <v>77</v>
      </c>
      <c r="K123" s="5" t="s">
        <v>12</v>
      </c>
      <c r="L123" s="5" t="s">
        <v>77</v>
      </c>
      <c r="M123" s="4">
        <f>AVERAGE(L123,K123,J123,I123,H123,G123,F123,E123,D123,C123)</f>
        <v>0.04129629629629629</v>
      </c>
      <c r="N123" s="4">
        <f>MIN(L123,K123,J123,I123,H123,G123,F123,E123,D123,C123)</f>
        <v>0.04129629629629629</v>
      </c>
      <c r="O123" s="4">
        <f>TIMEVALUE("1:25:00")-(M123+N123)/2+Q123</f>
        <v>0.017731481481481494</v>
      </c>
      <c r="P123" s="11">
        <f>P$1+O123</f>
        <v>0.7955092592592593</v>
      </c>
    </row>
    <row r="124" spans="1:16" ht="12.75">
      <c r="A124" s="14" t="s">
        <v>114</v>
      </c>
      <c r="B124" s="14">
        <v>2005</v>
      </c>
      <c r="C124" s="5" t="s">
        <v>77</v>
      </c>
      <c r="D124" s="5" t="s">
        <v>77</v>
      </c>
      <c r="E124" s="5" t="s">
        <v>77</v>
      </c>
      <c r="F124" s="5">
        <v>0.04725694444444444</v>
      </c>
      <c r="G124" s="5">
        <v>0.04802083333333334</v>
      </c>
      <c r="H124" s="5" t="s">
        <v>77</v>
      </c>
      <c r="I124" s="5" t="s">
        <v>77</v>
      </c>
      <c r="J124" s="5" t="s">
        <v>77</v>
      </c>
      <c r="K124" s="5">
        <v>0.04525462962962963</v>
      </c>
      <c r="L124" s="5" t="s">
        <v>77</v>
      </c>
      <c r="M124" s="4">
        <f>AVERAGE(L124,K124,J124,I124,H124,G124,F124,E124,D124,C124)</f>
        <v>0.046844135802469135</v>
      </c>
      <c r="N124" s="4">
        <f>MIN(L124,K124,J124,I124,H124,G124,F124,E124,D124,C124)</f>
        <v>0.04525462962962963</v>
      </c>
      <c r="O124" s="4">
        <f>TIMEVALUE("1:25:00")-(M124+N124)/2+Q124</f>
        <v>0.012978395061728397</v>
      </c>
      <c r="P124" s="11">
        <f>P$1+O124</f>
        <v>0.7907561728395062</v>
      </c>
    </row>
    <row r="125" spans="1:16" ht="12.75">
      <c r="A125" s="14" t="s">
        <v>123</v>
      </c>
      <c r="B125" s="14">
        <v>2005</v>
      </c>
      <c r="C125" s="5" t="s">
        <v>77</v>
      </c>
      <c r="D125" s="5"/>
      <c r="E125" s="5" t="s">
        <v>77</v>
      </c>
      <c r="F125" s="5" t="s">
        <v>77</v>
      </c>
      <c r="G125" s="5" t="s">
        <v>77</v>
      </c>
      <c r="H125" s="5" t="s">
        <v>77</v>
      </c>
      <c r="I125" s="5">
        <v>0.04412037037037037</v>
      </c>
      <c r="J125" s="5" t="s">
        <v>77</v>
      </c>
      <c r="K125" s="5" t="s">
        <v>77</v>
      </c>
      <c r="L125" s="5" t="s">
        <v>77</v>
      </c>
      <c r="M125" s="4">
        <f>AVERAGE(L125,K125,J125,I125,H125,G125,F125,E125,D125,C125)</f>
        <v>0.04412037037037037</v>
      </c>
      <c r="N125" s="4">
        <f>MIN(L125,K125,J125,I125,H125,G125,F125,E125,D125,C125)</f>
        <v>0.04412037037037037</v>
      </c>
      <c r="O125" s="4">
        <f>TIMEVALUE("1:25:00")-(M125+N125)/2+Q125</f>
        <v>0.014907407407407411</v>
      </c>
      <c r="P125" s="11">
        <f>P$1+O125</f>
        <v>0.7926851851851852</v>
      </c>
    </row>
    <row r="126" spans="1:16" ht="12.75">
      <c r="A126" s="14" t="s">
        <v>132</v>
      </c>
      <c r="B126" s="14">
        <v>2005</v>
      </c>
      <c r="C126" s="5" t="s">
        <v>77</v>
      </c>
      <c r="D126" s="5"/>
      <c r="E126" s="5" t="s">
        <v>77</v>
      </c>
      <c r="F126" s="5" t="s">
        <v>77</v>
      </c>
      <c r="G126" s="5" t="s">
        <v>77</v>
      </c>
      <c r="H126" s="5" t="s">
        <v>77</v>
      </c>
      <c r="I126" s="5" t="s">
        <v>77</v>
      </c>
      <c r="J126" s="5" t="s">
        <v>77</v>
      </c>
      <c r="K126" s="5">
        <v>0.04165509259259259</v>
      </c>
      <c r="L126" s="5">
        <v>0.04199074074074074</v>
      </c>
      <c r="M126" s="4">
        <f>AVERAGE(L126,K126,J126,I126,H126,G126,F126,E126,D126,C126)</f>
        <v>0.04182291666666667</v>
      </c>
      <c r="N126" s="4">
        <f>MIN(L126,K126,J126,I126,H126,G126,F126,E126,D126,C126)</f>
        <v>0.04165509259259259</v>
      </c>
      <c r="O126" s="4">
        <f>TIMEVALUE("1:25:00")-(M126+N126)/2+Q126</f>
        <v>0.017288773148148154</v>
      </c>
      <c r="P126" s="11">
        <f>P$1+O126</f>
        <v>0.7950665509259259</v>
      </c>
    </row>
    <row r="127" spans="1:16" ht="12.75">
      <c r="A127" s="14" t="s">
        <v>48</v>
      </c>
      <c r="B127" s="14">
        <v>2005</v>
      </c>
      <c r="C127" s="5" t="s">
        <v>77</v>
      </c>
      <c r="D127" s="5" t="s">
        <v>77</v>
      </c>
      <c r="E127" s="5" t="s">
        <v>77</v>
      </c>
      <c r="F127" s="5">
        <v>0.047476851851851846</v>
      </c>
      <c r="G127" s="5" t="s">
        <v>77</v>
      </c>
      <c r="H127" s="5" t="s">
        <v>12</v>
      </c>
      <c r="I127" s="5" t="s">
        <v>77</v>
      </c>
      <c r="J127" s="5" t="s">
        <v>77</v>
      </c>
      <c r="K127" s="5" t="s">
        <v>77</v>
      </c>
      <c r="L127" s="5" t="s">
        <v>77</v>
      </c>
      <c r="M127" s="4">
        <f>AVERAGE(L127,K127,J127,I127,H127,G127,F127,E127,D127,C127)</f>
        <v>0.047476851851851846</v>
      </c>
      <c r="N127" s="4">
        <f>MIN(L127,K127,J127,I127,H127,G127,F127,E127,D127,C127)</f>
        <v>0.047476851851851846</v>
      </c>
      <c r="O127" s="4">
        <f>TIMEVALUE("1:25:00")-(M127+N127)/2+Q127</f>
        <v>0.011550925925925937</v>
      </c>
      <c r="P127" s="11">
        <f>P$1+O127</f>
        <v>0.7893287037037038</v>
      </c>
    </row>
    <row r="128" spans="1:16" ht="12.75">
      <c r="A128" s="14" t="s">
        <v>122</v>
      </c>
      <c r="B128" s="14">
        <v>2005</v>
      </c>
      <c r="C128" s="5" t="s">
        <v>77</v>
      </c>
      <c r="D128" s="5"/>
      <c r="E128" s="5" t="s">
        <v>77</v>
      </c>
      <c r="F128" s="5" t="s">
        <v>77</v>
      </c>
      <c r="G128" s="5" t="s">
        <v>77</v>
      </c>
      <c r="H128" s="5" t="s">
        <v>77</v>
      </c>
      <c r="I128" s="5">
        <v>0.04246527777777778</v>
      </c>
      <c r="J128" s="5">
        <v>0.04217592592592593</v>
      </c>
      <c r="K128" s="5" t="s">
        <v>77</v>
      </c>
      <c r="L128" s="5" t="s">
        <v>77</v>
      </c>
      <c r="M128" s="4">
        <f>AVERAGE(L128,K128,J128,I128,H128,G128,F128,E128,D128,C128)</f>
        <v>0.04232060185185185</v>
      </c>
      <c r="N128" s="4">
        <f>MIN(L128,K128,J128,I128,H128,G128,F128,E128,D128,C128)</f>
        <v>0.04217592592592593</v>
      </c>
      <c r="O128" s="4">
        <f>TIMEVALUE("1:25:00")-(M128+N128)/2+Q128</f>
        <v>0.016779513888888896</v>
      </c>
      <c r="P128" s="11">
        <f>P$1+O128</f>
        <v>0.7945572916666667</v>
      </c>
    </row>
    <row r="129" spans="1:16" ht="12.75">
      <c r="A129" s="14" t="s">
        <v>126</v>
      </c>
      <c r="B129" s="14">
        <v>2005</v>
      </c>
      <c r="C129" s="5" t="s">
        <v>77</v>
      </c>
      <c r="D129" s="5" t="s">
        <v>77</v>
      </c>
      <c r="E129" s="5" t="s">
        <v>77</v>
      </c>
      <c r="F129" s="5" t="s">
        <v>77</v>
      </c>
      <c r="G129" s="5" t="s">
        <v>77</v>
      </c>
      <c r="H129" s="5" t="s">
        <v>77</v>
      </c>
      <c r="I129" s="5" t="s">
        <v>77</v>
      </c>
      <c r="J129" s="5">
        <v>0.04704861111111111</v>
      </c>
      <c r="K129" s="5" t="s">
        <v>77</v>
      </c>
      <c r="L129" s="5">
        <v>0.045868055555555565</v>
      </c>
      <c r="M129" s="4">
        <f>AVERAGE(L129,K129,J129,I129,H129,G129,F129,E129,D129,C129)</f>
        <v>0.04645833333333334</v>
      </c>
      <c r="N129" s="4">
        <f>MIN(L129,K129,J129,I129,H129,G129,F129,E129,D129,C129)</f>
        <v>0.045868055555555565</v>
      </c>
      <c r="O129" s="4">
        <f>TIMEVALUE("1:25:00")-(M129+N129)/2+Q129</f>
        <v>0.012864583333333332</v>
      </c>
      <c r="P129" s="11">
        <f>P$1+O129</f>
        <v>0.7906423611111111</v>
      </c>
    </row>
    <row r="130" spans="1:16" ht="12.75">
      <c r="A130" s="14" t="s">
        <v>19</v>
      </c>
      <c r="B130" s="14">
        <v>2005</v>
      </c>
      <c r="C130" s="5">
        <v>0.03965277777777778</v>
      </c>
      <c r="D130" s="5"/>
      <c r="E130" s="5">
        <v>0.039247685185185184</v>
      </c>
      <c r="F130" s="5">
        <v>0.03943287037037037</v>
      </c>
      <c r="G130" s="5">
        <v>0.03813657407407407</v>
      </c>
      <c r="H130" s="5">
        <v>0.039108796296296294</v>
      </c>
      <c r="I130" s="5">
        <v>0.03924768518518519</v>
      </c>
      <c r="J130" s="5">
        <v>0.03864583333333333</v>
      </c>
      <c r="K130" s="5" t="s">
        <v>12</v>
      </c>
      <c r="L130" s="5" t="s">
        <v>77</v>
      </c>
      <c r="M130" s="4">
        <f>AVERAGE(L130,K130,J130,I130,H130,G130,F130,E130,D130,C130)</f>
        <v>0.03906746031746031</v>
      </c>
      <c r="N130" s="4">
        <f>MIN(L130,K130,J130,I130,H130,G130,F130,E130,D130,C130)</f>
        <v>0.03813657407407407</v>
      </c>
      <c r="O130" s="4">
        <f>TIMEVALUE("1:25:00")-(M130+N130)/2+Q130</f>
        <v>0.020425760582010587</v>
      </c>
      <c r="P130" s="11">
        <f>P$1+O130</f>
        <v>0.7982035383597884</v>
      </c>
    </row>
    <row r="131" spans="1:16" ht="12.75">
      <c r="A131" s="14" t="s">
        <v>134</v>
      </c>
      <c r="B131" s="14">
        <v>2005</v>
      </c>
      <c r="C131" s="5" t="s">
        <v>77</v>
      </c>
      <c r="D131" s="5"/>
      <c r="E131" s="5" t="s">
        <v>77</v>
      </c>
      <c r="F131" s="5" t="s">
        <v>77</v>
      </c>
      <c r="G131" s="5" t="s">
        <v>77</v>
      </c>
      <c r="H131" s="5" t="s">
        <v>77</v>
      </c>
      <c r="I131" s="5" t="s">
        <v>77</v>
      </c>
      <c r="J131" s="5" t="s">
        <v>77</v>
      </c>
      <c r="K131" s="5" t="s">
        <v>77</v>
      </c>
      <c r="L131" s="27">
        <v>0.046469907407407404</v>
      </c>
      <c r="M131" s="4">
        <f>AVERAGE(L131,K131,J131,I131,H131,G131,F131,E131,D131,C131)</f>
        <v>0.046469907407407404</v>
      </c>
      <c r="N131" s="4">
        <f>MIN(L131,K131,J131,I131,H131,G131,F131,E131,D131,C131)</f>
        <v>0.046469907407407404</v>
      </c>
      <c r="O131" s="4">
        <f>TIMEVALUE("1:25:00")-(M131+N131)/2+Q131</f>
        <v>0.012557870370370379</v>
      </c>
      <c r="P131" s="11">
        <f>P$1+O131</f>
        <v>0.7903356481481482</v>
      </c>
    </row>
    <row r="132" spans="1:16" ht="12.75">
      <c r="A132" s="14" t="s">
        <v>39</v>
      </c>
      <c r="B132" s="14">
        <v>2005</v>
      </c>
      <c r="C132" s="5" t="s">
        <v>77</v>
      </c>
      <c r="D132" s="5"/>
      <c r="E132" s="5" t="s">
        <v>77</v>
      </c>
      <c r="F132" s="5">
        <v>0.04126157407407407</v>
      </c>
      <c r="G132" s="5" t="s">
        <v>77</v>
      </c>
      <c r="H132" s="5" t="s">
        <v>77</v>
      </c>
      <c r="I132" s="5" t="s">
        <v>12</v>
      </c>
      <c r="J132" s="5" t="s">
        <v>77</v>
      </c>
      <c r="K132" s="5" t="s">
        <v>77</v>
      </c>
      <c r="L132" s="5" t="s">
        <v>77</v>
      </c>
      <c r="M132" s="4">
        <f>AVERAGE(L132,K132,J132,I132,H132,G132,F132,E132,D132,C132)</f>
        <v>0.04126157407407407</v>
      </c>
      <c r="N132" s="4">
        <f>MIN(L132,K132,J132,I132,H132,G132,F132,E132,D132,C132)</f>
        <v>0.04126157407407407</v>
      </c>
      <c r="O132" s="4">
        <f>TIMEVALUE("1:25:00")-(M132+N132)/2+Q132</f>
        <v>0.017766203703703715</v>
      </c>
      <c r="P132" s="11">
        <f>P$1+O132</f>
        <v>0.7955439814814815</v>
      </c>
    </row>
    <row r="133" spans="1:16" ht="12.75">
      <c r="A133" s="14" t="s">
        <v>23</v>
      </c>
      <c r="B133" s="14">
        <v>2005</v>
      </c>
      <c r="C133" s="5" t="s">
        <v>77</v>
      </c>
      <c r="D133" s="5"/>
      <c r="E133" s="27">
        <v>0.03958333333333333</v>
      </c>
      <c r="F133" s="5" t="s">
        <v>12</v>
      </c>
      <c r="G133" s="5">
        <v>0.04027777777777778</v>
      </c>
      <c r="H133" s="5" t="s">
        <v>12</v>
      </c>
      <c r="I133" s="5" t="s">
        <v>77</v>
      </c>
      <c r="J133" s="5" t="s">
        <v>77</v>
      </c>
      <c r="K133" s="5" t="s">
        <v>77</v>
      </c>
      <c r="L133" s="5">
        <v>0.0413425925925926</v>
      </c>
      <c r="M133" s="4">
        <f>AVERAGE(L133,K133,J133,I133,H133,G133,F133,E133,D133,C133)</f>
        <v>0.040401234567901234</v>
      </c>
      <c r="N133" s="4">
        <f>MIN(L133,K133,J133,I133,H133,G133,F133,E133,D133,C133)</f>
        <v>0.03958333333333333</v>
      </c>
      <c r="O133" s="4">
        <f>TIMEVALUE("1:25:00")-(M133+N133)/2+Q133</f>
        <v>0.0190354938271605</v>
      </c>
      <c r="P133" s="11">
        <f>P$1+O133</f>
        <v>0.7968132716049383</v>
      </c>
    </row>
    <row r="134" spans="1:16" ht="12.75">
      <c r="A134" s="14" t="s">
        <v>112</v>
      </c>
      <c r="B134" s="14">
        <v>2005</v>
      </c>
      <c r="C134" s="5" t="s">
        <v>77</v>
      </c>
      <c r="D134" s="5"/>
      <c r="E134" s="27">
        <v>0.03824074074074074</v>
      </c>
      <c r="F134" s="27">
        <v>0.03796296296296296</v>
      </c>
      <c r="G134" s="27">
        <v>0.03791666666666666</v>
      </c>
      <c r="H134" s="5" t="s">
        <v>77</v>
      </c>
      <c r="I134" s="27">
        <v>0.037314814814814815</v>
      </c>
      <c r="J134" s="5" t="s">
        <v>77</v>
      </c>
      <c r="K134" s="27">
        <v>0.037129629629629624</v>
      </c>
      <c r="L134" s="5" t="s">
        <v>77</v>
      </c>
      <c r="M134" s="4">
        <f>AVERAGE(L134,K134,J134,I134,H134,G134,F134,E134,D134,C134)</f>
        <v>0.03771296296296296</v>
      </c>
      <c r="N134" s="4">
        <f>MIN(L134,K134,J134,I134,H134,G134,F134,E134,D134,C134)</f>
        <v>0.037129629629629624</v>
      </c>
      <c r="O134" s="4">
        <f>TIMEVALUE("1:25:00")-(M134+N134)/2+Q134</f>
        <v>0.02160648148148149</v>
      </c>
      <c r="P134" s="11">
        <f>P$1+O134</f>
        <v>0.7993842592592593</v>
      </c>
    </row>
    <row r="135" spans="1:16" ht="12.75">
      <c r="A135" s="14" t="s">
        <v>118</v>
      </c>
      <c r="B135" s="14">
        <v>2005</v>
      </c>
      <c r="C135" s="5" t="s">
        <v>77</v>
      </c>
      <c r="D135" s="5"/>
      <c r="E135" s="5" t="s">
        <v>77</v>
      </c>
      <c r="F135" s="5" t="s">
        <v>77</v>
      </c>
      <c r="G135" s="5">
        <v>0.03875</v>
      </c>
      <c r="H135" s="5" t="s">
        <v>77</v>
      </c>
      <c r="I135" s="5" t="s">
        <v>77</v>
      </c>
      <c r="J135" s="5" t="s">
        <v>77</v>
      </c>
      <c r="K135" s="5" t="s">
        <v>77</v>
      </c>
      <c r="L135" s="5" t="s">
        <v>77</v>
      </c>
      <c r="M135" s="4">
        <f>AVERAGE(L135,K135,J135,I135,H135,G135,F135,E135,D135,C135)</f>
        <v>0.03875</v>
      </c>
      <c r="N135" s="4">
        <f>MIN(L135,K135,J135,I135,H135,G135,F135,E135,D135,C135)</f>
        <v>0.03875</v>
      </c>
      <c r="O135" s="4">
        <f>TIMEVALUE("1:25:00")-(M135+N135)/2+Q135</f>
        <v>0.020277777777777783</v>
      </c>
      <c r="P135" s="11">
        <f>P$1+O135</f>
        <v>0.7980555555555555</v>
      </c>
    </row>
    <row r="136" spans="1:16" ht="12.75">
      <c r="A136" s="14" t="s">
        <v>120</v>
      </c>
      <c r="B136" s="14">
        <v>2005</v>
      </c>
      <c r="C136" s="5" t="s">
        <v>77</v>
      </c>
      <c r="D136" s="5"/>
      <c r="E136" s="5" t="s">
        <v>77</v>
      </c>
      <c r="F136" s="5" t="s">
        <v>77</v>
      </c>
      <c r="G136" s="5" t="s">
        <v>77</v>
      </c>
      <c r="H136" s="27">
        <v>0.03761574074074074</v>
      </c>
      <c r="I136" s="27">
        <v>0.037314814814814815</v>
      </c>
      <c r="J136" s="5" t="s">
        <v>77</v>
      </c>
      <c r="K136" s="5" t="s">
        <v>77</v>
      </c>
      <c r="L136" s="5" t="s">
        <v>77</v>
      </c>
      <c r="M136" s="4">
        <f>AVERAGE(L136,K136,J136,I136,H136,G136,F136,E136,D136,C136)</f>
        <v>0.03746527777777778</v>
      </c>
      <c r="N136" s="4">
        <f>MIN(L136,K136,J136,I136,H136,G136,F136,E136,D136,C136)</f>
        <v>0.037314814814814815</v>
      </c>
      <c r="O136" s="4">
        <f>TIMEVALUE("1:25:00")-(M136+N136)/2+Q136</f>
        <v>0.021637731481481487</v>
      </c>
      <c r="P136" s="11">
        <f>P$1+O136</f>
        <v>0.7994155092592593</v>
      </c>
    </row>
    <row r="137" spans="1:16" ht="12.75">
      <c r="A137" s="14" t="s">
        <v>28</v>
      </c>
      <c r="B137" s="14">
        <v>2005</v>
      </c>
      <c r="C137" s="5">
        <v>0.04060185185185185</v>
      </c>
      <c r="D137" s="5"/>
      <c r="E137" s="5" t="s">
        <v>77</v>
      </c>
      <c r="F137" s="5" t="s">
        <v>77</v>
      </c>
      <c r="G137" s="5" t="s">
        <v>77</v>
      </c>
      <c r="H137" s="5" t="s">
        <v>77</v>
      </c>
      <c r="I137" s="5" t="s">
        <v>77</v>
      </c>
      <c r="J137" s="5" t="s">
        <v>77</v>
      </c>
      <c r="K137" s="5" t="s">
        <v>77</v>
      </c>
      <c r="L137" s="5">
        <v>0.03989583333333333</v>
      </c>
      <c r="M137" s="4">
        <f>AVERAGE(L137,K137,J137,I137,H137,G137,F137,E137,D137,C137)</f>
        <v>0.04024884259259259</v>
      </c>
      <c r="N137" s="4">
        <f>MIN(L137,K137,J137,I137,H137,G137,F137,E137,D137,C137)</f>
        <v>0.03989583333333333</v>
      </c>
      <c r="O137" s="4">
        <f>TIMEVALUE("1:25:00")-(M137+N137)/2+Q137</f>
        <v>0.018955439814814824</v>
      </c>
      <c r="P137" s="11">
        <f>P$1+O137</f>
        <v>0.7967332175925926</v>
      </c>
    </row>
    <row r="138" spans="1:16" ht="12.75">
      <c r="A138" s="14" t="s">
        <v>119</v>
      </c>
      <c r="B138" s="14">
        <v>2005</v>
      </c>
      <c r="C138" s="5" t="s">
        <v>77</v>
      </c>
      <c r="D138" s="5"/>
      <c r="E138" s="5" t="s">
        <v>77</v>
      </c>
      <c r="F138" s="5" t="s">
        <v>77</v>
      </c>
      <c r="G138" s="5">
        <v>0.043981481481481476</v>
      </c>
      <c r="H138" s="5" t="s">
        <v>77</v>
      </c>
      <c r="I138" s="5">
        <v>0.044583333333333336</v>
      </c>
      <c r="J138" s="5" t="s">
        <v>77</v>
      </c>
      <c r="K138" s="5" t="s">
        <v>12</v>
      </c>
      <c r="L138" s="5" t="s">
        <v>77</v>
      </c>
      <c r="M138" s="4">
        <f>AVERAGE(L138,K138,J138,I138,H138,G138,F138,E138,D138,C138)</f>
        <v>0.04428240740740741</v>
      </c>
      <c r="N138" s="4">
        <f>MIN(L138,K138,J138,I138,H138,G138,F138,E138,D138,C138)</f>
        <v>0.043981481481481476</v>
      </c>
      <c r="O138" s="4">
        <f>TIMEVALUE("1:25:00")-(M138+N138)/2+Q138</f>
        <v>0.014895833333333337</v>
      </c>
      <c r="P138" s="11">
        <f>P$1+O138</f>
        <v>0.7926736111111111</v>
      </c>
    </row>
    <row r="139" spans="1:16" ht="12.75">
      <c r="A139" s="14" t="s">
        <v>108</v>
      </c>
      <c r="B139" s="14">
        <v>2005</v>
      </c>
      <c r="C139" s="5" t="s">
        <v>77</v>
      </c>
      <c r="D139" s="5"/>
      <c r="E139" s="5" t="s">
        <v>77</v>
      </c>
      <c r="F139" s="5" t="s">
        <v>77</v>
      </c>
      <c r="G139" s="27">
        <v>0.04155092592592592</v>
      </c>
      <c r="H139" s="5" t="s">
        <v>77</v>
      </c>
      <c r="I139" s="5" t="s">
        <v>77</v>
      </c>
      <c r="J139" s="5" t="s">
        <v>77</v>
      </c>
      <c r="K139" s="5" t="s">
        <v>77</v>
      </c>
      <c r="L139" s="5" t="s">
        <v>77</v>
      </c>
      <c r="M139" s="4">
        <f>AVERAGE(L139,K139,J139,I139,H139,G139,F139,E139,D139,C139)</f>
        <v>0.04155092592592592</v>
      </c>
      <c r="N139" s="4">
        <f>MIN(L139,K139,J139,I139,H139,G139,F139,E139,D139,C139)</f>
        <v>0.04155092592592592</v>
      </c>
      <c r="O139" s="4">
        <f>TIMEVALUE("1:25:00")-(M139+N139)/2+Q139</f>
        <v>0.01747685185185186</v>
      </c>
      <c r="P139" s="11">
        <f>P$1+O139</f>
        <v>0.7952546296296297</v>
      </c>
    </row>
    <row r="140" spans="1:16" ht="12.75">
      <c r="A140" s="14" t="s">
        <v>127</v>
      </c>
      <c r="B140" s="14">
        <v>2005</v>
      </c>
      <c r="C140" s="5" t="s">
        <v>77</v>
      </c>
      <c r="D140" s="5"/>
      <c r="E140" s="5" t="s">
        <v>77</v>
      </c>
      <c r="F140" s="5" t="s">
        <v>77</v>
      </c>
      <c r="G140" s="5" t="s">
        <v>77</v>
      </c>
      <c r="H140" s="5" t="s">
        <v>77</v>
      </c>
      <c r="I140" s="5" t="s">
        <v>77</v>
      </c>
      <c r="J140" s="27">
        <v>0.03961805555555556</v>
      </c>
      <c r="K140" s="5" t="s">
        <v>77</v>
      </c>
      <c r="L140" s="5" t="s">
        <v>77</v>
      </c>
      <c r="M140" s="4">
        <f>AVERAGE(L140,K140,J140,I140,H140,G140,F140,E140,D140,C140)</f>
        <v>0.03961805555555556</v>
      </c>
      <c r="N140" s="4">
        <f>MIN(L140,K140,J140,I140,H140,G140,F140,E140,D140,C140)</f>
        <v>0.03961805555555556</v>
      </c>
      <c r="O140" s="4">
        <f>TIMEVALUE("1:25:00")-(M140+N140)/2+Q140</f>
        <v>0.019409722222222224</v>
      </c>
      <c r="P140" s="11">
        <f>P$1+O140</f>
        <v>0.7971875</v>
      </c>
    </row>
    <row r="141" spans="1:16" ht="12.75">
      <c r="A141" s="14" t="s">
        <v>26</v>
      </c>
      <c r="B141" s="14">
        <v>2005</v>
      </c>
      <c r="C141" s="5">
        <v>0.04753472222222222</v>
      </c>
      <c r="D141" s="5"/>
      <c r="E141" s="5">
        <v>0.04585648148148148</v>
      </c>
      <c r="F141" s="5" t="s">
        <v>77</v>
      </c>
      <c r="G141" s="5" t="s">
        <v>77</v>
      </c>
      <c r="H141" s="5">
        <v>0.046469907407407404</v>
      </c>
      <c r="I141" s="5">
        <v>0.045474537037037036</v>
      </c>
      <c r="J141" s="5" t="s">
        <v>77</v>
      </c>
      <c r="K141" s="5">
        <v>0.0444212962962963</v>
      </c>
      <c r="L141" s="27">
        <v>0.04363425925925926</v>
      </c>
      <c r="M141" s="4">
        <f>AVERAGE(L141,K141,J141,I141,H141,G141,F141,E141,D141,C141)</f>
        <v>0.045565200617283946</v>
      </c>
      <c r="N141" s="4">
        <f>MIN(L141,K141,J141,I141,H141,G141,F141,E141,D141,C141)</f>
        <v>0.04363425925925926</v>
      </c>
      <c r="O141" s="4">
        <f>TIMEVALUE("1:25:00")-(M141+N141)/2+Q141</f>
        <v>0.01442804783950618</v>
      </c>
      <c r="P141" s="11">
        <f>P$1+O141</f>
        <v>0.7922058256172839</v>
      </c>
    </row>
    <row r="142" spans="1:16" ht="12.75">
      <c r="A142" s="14" t="s">
        <v>14</v>
      </c>
      <c r="B142" s="14">
        <v>2005</v>
      </c>
      <c r="C142" s="5" t="s">
        <v>77</v>
      </c>
      <c r="D142" s="5"/>
      <c r="E142" s="5" t="s">
        <v>77</v>
      </c>
      <c r="F142" s="5" t="s">
        <v>77</v>
      </c>
      <c r="G142" s="5" t="s">
        <v>77</v>
      </c>
      <c r="H142" s="5" t="s">
        <v>77</v>
      </c>
      <c r="I142" s="27">
        <v>0.03975694444444445</v>
      </c>
      <c r="J142" s="5" t="s">
        <v>77</v>
      </c>
      <c r="K142" s="5" t="s">
        <v>77</v>
      </c>
      <c r="L142" s="27">
        <v>0.03914351851851852</v>
      </c>
      <c r="M142" s="4">
        <f>AVERAGE(L142,K142,J142,I142,H142,G142,F142,E142,D142,C142)</f>
        <v>0.03945023148148148</v>
      </c>
      <c r="N142" s="4">
        <f>MIN(L142,K142,J142,I142,H142,G142,F142,E142,D142,C142)</f>
        <v>0.03914351851851852</v>
      </c>
      <c r="O142" s="4">
        <f>TIMEVALUE("1:25:00")-(M142+N142)/2+Q142</f>
        <v>0.01973090277777778</v>
      </c>
      <c r="P142" s="11">
        <f>P$1+O142</f>
        <v>0.7975086805555556</v>
      </c>
    </row>
    <row r="143" spans="1:16" ht="12.75">
      <c r="A143" s="14" t="s">
        <v>121</v>
      </c>
      <c r="B143" s="14">
        <v>2005</v>
      </c>
      <c r="C143" s="5" t="s">
        <v>77</v>
      </c>
      <c r="D143" s="5"/>
      <c r="E143" s="5" t="s">
        <v>77</v>
      </c>
      <c r="F143" s="5" t="s">
        <v>77</v>
      </c>
      <c r="G143" s="5" t="s">
        <v>77</v>
      </c>
      <c r="H143" s="5" t="s">
        <v>77</v>
      </c>
      <c r="I143" s="27">
        <v>0.04120370370370371</v>
      </c>
      <c r="J143" s="5" t="s">
        <v>77</v>
      </c>
      <c r="K143" s="5">
        <v>0.041851851851851855</v>
      </c>
      <c r="L143" s="27">
        <v>0.04109953703703704</v>
      </c>
      <c r="M143" s="4">
        <f>AVERAGE(L143,K143,J143,I143,H143,G143,F143,E143,D143,C143)</f>
        <v>0.041385030864197536</v>
      </c>
      <c r="N143" s="4">
        <f>MIN(L143,K143,J143,I143,H143,G143,F143,E143,D143,C143)</f>
        <v>0.04109953703703704</v>
      </c>
      <c r="O143" s="4">
        <f>TIMEVALUE("1:25:00")-(M143+N143)/2+Q143</f>
        <v>0.0177854938271605</v>
      </c>
      <c r="P143" s="11">
        <f>P$1+O143</f>
        <v>0.7955632716049383</v>
      </c>
    </row>
    <row r="144" spans="1:16" ht="12.75">
      <c r="A144" s="14" t="s">
        <v>109</v>
      </c>
      <c r="B144" s="14">
        <v>2005</v>
      </c>
      <c r="C144" s="5" t="s">
        <v>77</v>
      </c>
      <c r="D144" s="5"/>
      <c r="E144" s="27">
        <v>0.042256944444444444</v>
      </c>
      <c r="F144" s="5">
        <v>0.04328703703703704</v>
      </c>
      <c r="G144" s="5" t="s">
        <v>77</v>
      </c>
      <c r="H144" s="5" t="s">
        <v>77</v>
      </c>
      <c r="I144" s="5" t="s">
        <v>77</v>
      </c>
      <c r="J144" s="5">
        <v>0.044305555555555556</v>
      </c>
      <c r="K144" s="27">
        <v>0.04219907407407408</v>
      </c>
      <c r="L144" s="5" t="s">
        <v>77</v>
      </c>
      <c r="M144" s="4">
        <f>AVERAGE(L144,K144,J144,I144,H144,G144,F144,E144,D144,C144)</f>
        <v>0.043012152777777785</v>
      </c>
      <c r="N144" s="4">
        <f>MIN(L144,K144,J144,I144,H144,G144,F144,E144,D144,C144)</f>
        <v>0.04219907407407408</v>
      </c>
      <c r="O144" s="4">
        <f>TIMEVALUE("1:25:00")-(M144+N144)/2+Q144</f>
        <v>0.01642216435185185</v>
      </c>
      <c r="P144" s="11">
        <f>P$1+O144</f>
        <v>0.7941999421296296</v>
      </c>
    </row>
    <row r="145" spans="1:16" ht="12.75">
      <c r="A145" s="14" t="s">
        <v>35</v>
      </c>
      <c r="B145" s="14">
        <v>2005</v>
      </c>
      <c r="C145" s="5">
        <v>0.046585648148148154</v>
      </c>
      <c r="D145" s="5" t="s">
        <v>77</v>
      </c>
      <c r="E145" s="5">
        <v>0.04594907407407407</v>
      </c>
      <c r="F145" s="5">
        <v>0.0454861111111111</v>
      </c>
      <c r="G145" s="5" t="s">
        <v>77</v>
      </c>
      <c r="H145" s="5" t="s">
        <v>77</v>
      </c>
      <c r="I145" s="5" t="s">
        <v>77</v>
      </c>
      <c r="J145" s="5">
        <v>0.048553240740740744</v>
      </c>
      <c r="K145" s="5">
        <v>0.04524305555555556</v>
      </c>
      <c r="L145" s="5">
        <v>0.04556712962962963</v>
      </c>
      <c r="M145" s="4">
        <f>AVERAGE(L145,K145,J145,I145,H145,G145,F145,E145,D145,C145)</f>
        <v>0.04623070987654321</v>
      </c>
      <c r="N145" s="4">
        <f>MIN(L145,K145,J145,I145,H145,G145,F145,E145,D145,C145)</f>
        <v>0.04524305555555556</v>
      </c>
      <c r="O145" s="4">
        <f>TIMEVALUE("1:25:00")-(M145+N145)/2+Q145</f>
        <v>0.013290895061728404</v>
      </c>
      <c r="P145" s="11">
        <f>P$1+O145</f>
        <v>0.7910686728395062</v>
      </c>
    </row>
    <row r="146" spans="1:16" ht="12.75">
      <c r="A146" s="14" t="s">
        <v>13</v>
      </c>
      <c r="B146" s="14">
        <v>2005</v>
      </c>
      <c r="C146" s="5" t="s">
        <v>77</v>
      </c>
      <c r="D146" s="5"/>
      <c r="E146" s="5" t="s">
        <v>77</v>
      </c>
      <c r="F146" s="5" t="s">
        <v>77</v>
      </c>
      <c r="G146" s="5" t="s">
        <v>77</v>
      </c>
      <c r="H146" s="5">
        <v>0.04693287037037037</v>
      </c>
      <c r="I146" s="5">
        <v>0.0440625</v>
      </c>
      <c r="J146" s="5">
        <v>0.04341435185185185</v>
      </c>
      <c r="K146" s="5" t="s">
        <v>77</v>
      </c>
      <c r="L146" s="5" t="s">
        <v>77</v>
      </c>
      <c r="M146" s="4">
        <f>AVERAGE(L146,K146,J146,I146,H146,G146,F146,E146,D146,C146)</f>
        <v>0.04480324074074074</v>
      </c>
      <c r="N146" s="4">
        <f>MIN(L146,K146,J146,I146,H146,G146,F146,E146,D146,C146)</f>
        <v>0.04341435185185185</v>
      </c>
      <c r="O146" s="4">
        <f>TIMEVALUE("1:25:00")-(M146+N146)/2+Q146</f>
        <v>0.014918981481481484</v>
      </c>
      <c r="P146" s="11">
        <f>P$1+O146</f>
        <v>0.7926967592592593</v>
      </c>
    </row>
    <row r="147" spans="1:16" ht="12.75">
      <c r="A147" s="14" t="s">
        <v>31</v>
      </c>
      <c r="B147" s="14">
        <v>2005</v>
      </c>
      <c r="C147" s="5" t="s">
        <v>77</v>
      </c>
      <c r="D147" s="5"/>
      <c r="E147" s="5" t="s">
        <v>77</v>
      </c>
      <c r="F147" s="5" t="s">
        <v>77</v>
      </c>
      <c r="G147" s="5" t="s">
        <v>77</v>
      </c>
      <c r="H147" s="5" t="s">
        <v>77</v>
      </c>
      <c r="I147" s="5" t="s">
        <v>77</v>
      </c>
      <c r="J147" s="5" t="s">
        <v>77</v>
      </c>
      <c r="K147" s="5" t="s">
        <v>77</v>
      </c>
      <c r="L147" s="27">
        <v>0.043680555555555556</v>
      </c>
      <c r="M147" s="4">
        <f>AVERAGE(L147,K147,J147,I147,H147,G147,F147,E147,D147,C147)</f>
        <v>0.043680555555555556</v>
      </c>
      <c r="N147" s="4">
        <f>MIN(L147,K147,J147,I147,H147,G147,F147,E147,D147,C147)</f>
        <v>0.043680555555555556</v>
      </c>
      <c r="O147" s="4">
        <f>TIMEVALUE("1:25:00")-(M147+N147)/2+Q147</f>
        <v>0.015347222222222227</v>
      </c>
      <c r="P147" s="11">
        <f>P$1+O147</f>
        <v>0.793125</v>
      </c>
    </row>
    <row r="148" spans="1:16" ht="12.75">
      <c r="A148" s="14" t="s">
        <v>129</v>
      </c>
      <c r="B148" s="14">
        <v>2005</v>
      </c>
      <c r="C148" s="5" t="s">
        <v>77</v>
      </c>
      <c r="D148" s="5" t="s">
        <v>77</v>
      </c>
      <c r="E148" s="5" t="s">
        <v>77</v>
      </c>
      <c r="F148" s="5" t="s">
        <v>77</v>
      </c>
      <c r="G148" s="5" t="s">
        <v>77</v>
      </c>
      <c r="H148" s="5" t="s">
        <v>77</v>
      </c>
      <c r="I148" s="5" t="s">
        <v>77</v>
      </c>
      <c r="J148" s="5" t="s">
        <v>77</v>
      </c>
      <c r="K148" s="5">
        <v>0.05390046296296296</v>
      </c>
      <c r="L148" s="5" t="s">
        <v>77</v>
      </c>
      <c r="M148" s="4">
        <f>AVERAGE(L148,K148,J148,I148,H148,G148,F148,E148,D148,C148)</f>
        <v>0.05390046296296296</v>
      </c>
      <c r="N148" s="4">
        <f>MIN(L148,K148,J148,I148,H148,G148,F148,E148,D148,C148)</f>
        <v>0.05390046296296296</v>
      </c>
      <c r="O148" s="4">
        <f>TIMEVALUE("1:25:00")-(M148+N148)/2+Q148</f>
        <v>0.005127314814814821</v>
      </c>
      <c r="P148" s="11">
        <f>P$1+O148</f>
        <v>0.7829050925925927</v>
      </c>
    </row>
    <row r="149" spans="1:16" ht="12.75">
      <c r="A149" s="14" t="s">
        <v>125</v>
      </c>
      <c r="B149" s="14">
        <v>2005</v>
      </c>
      <c r="C149" s="5" t="s">
        <v>77</v>
      </c>
      <c r="D149" s="5" t="s">
        <v>77</v>
      </c>
      <c r="E149" s="5" t="s">
        <v>77</v>
      </c>
      <c r="F149" s="5" t="s">
        <v>77</v>
      </c>
      <c r="G149" s="5" t="s">
        <v>77</v>
      </c>
      <c r="H149" s="5" t="s">
        <v>77</v>
      </c>
      <c r="I149" s="5">
        <v>0.0521875</v>
      </c>
      <c r="J149" s="5" t="s">
        <v>77</v>
      </c>
      <c r="K149" s="5">
        <v>0.05046296296296296</v>
      </c>
      <c r="L149" s="5" t="s">
        <v>12</v>
      </c>
      <c r="M149" s="4">
        <f>AVERAGE(L149,K149,J149,I149,H149,G149,F149,E149,D149,C149)</f>
        <v>0.05132523148148148</v>
      </c>
      <c r="N149" s="4">
        <f>MIN(L149,K149,J149,I149,H149,G149,F149,E149,D149,C149)</f>
        <v>0.05046296296296296</v>
      </c>
      <c r="O149" s="4">
        <f>TIMEVALUE("1:25:00")-(M149+N149)/2+Q149</f>
        <v>0.008133680555555564</v>
      </c>
      <c r="P149" s="11">
        <f>P$1+O149</f>
        <v>0.7859114583333333</v>
      </c>
    </row>
    <row r="150" spans="1:16" ht="12.75">
      <c r="A150" s="14" t="s">
        <v>111</v>
      </c>
      <c r="B150" s="14">
        <v>2005</v>
      </c>
      <c r="C150" s="5" t="s">
        <v>77</v>
      </c>
      <c r="D150" s="5"/>
      <c r="E150" s="51">
        <v>0.040879629629629634</v>
      </c>
      <c r="F150" s="5" t="s">
        <v>77</v>
      </c>
      <c r="G150" s="5" t="s">
        <v>77</v>
      </c>
      <c r="H150" s="5" t="s">
        <v>77</v>
      </c>
      <c r="I150" s="27">
        <v>0.04064814814814815</v>
      </c>
      <c r="J150" s="5" t="s">
        <v>77</v>
      </c>
      <c r="K150" s="5">
        <v>0.04100694444444444</v>
      </c>
      <c r="L150" s="5">
        <v>0.04074074074074074</v>
      </c>
      <c r="M150" s="4">
        <f>AVERAGE(L150,K150,J150,I150,H150,G150,F150,E150,D150,C150)</f>
        <v>0.04081886574074074</v>
      </c>
      <c r="N150" s="4">
        <f>MIN(L150,K150,J150,I150,H150,G150,F150,E150,D150,C150)</f>
        <v>0.04064814814814815</v>
      </c>
      <c r="O150" s="4">
        <f>TIMEVALUE("1:25:00")-(M150+N150)/2+Q150</f>
        <v>0.01829427083333334</v>
      </c>
      <c r="P150" s="11">
        <f>P$1+O150</f>
        <v>0.7960720486111111</v>
      </c>
    </row>
    <row r="151" spans="1:16" ht="12.75">
      <c r="A151" s="14" t="s">
        <v>100</v>
      </c>
      <c r="B151" s="14">
        <v>2005</v>
      </c>
      <c r="C151" s="51">
        <v>0.04214120370370371</v>
      </c>
      <c r="D151" s="5"/>
      <c r="E151" s="5" t="s">
        <v>77</v>
      </c>
      <c r="F151" s="27">
        <v>0.041666666666666664</v>
      </c>
      <c r="G151" s="5" t="s">
        <v>77</v>
      </c>
      <c r="H151" s="27">
        <v>0.04105324074074074</v>
      </c>
      <c r="I151" s="5" t="s">
        <v>77</v>
      </c>
      <c r="J151" s="5" t="s">
        <v>77</v>
      </c>
      <c r="K151" s="5" t="s">
        <v>77</v>
      </c>
      <c r="L151" s="5">
        <v>0.04112268518518519</v>
      </c>
      <c r="M151" s="4">
        <f>AVERAGE(L151,K151,J151,I151,H151,G151,F151,E151,D151,C151)</f>
        <v>0.04149594907407407</v>
      </c>
      <c r="N151" s="4">
        <f>MIN(L151,K151,J151,I151,H151,G151,F151,E151,D151,C151)</f>
        <v>0.04105324074074074</v>
      </c>
      <c r="O151" s="4">
        <f>TIMEVALUE("1:25:00")-(M151+N151)/2+Q151</f>
        <v>0.01775318287037038</v>
      </c>
      <c r="P151" s="11">
        <f>P$1+O151</f>
        <v>0.7955309606481482</v>
      </c>
    </row>
    <row r="152" spans="1:16" ht="12.75">
      <c r="A152" s="14" t="s">
        <v>130</v>
      </c>
      <c r="B152" s="14">
        <v>2005</v>
      </c>
      <c r="C152" s="5" t="s">
        <v>77</v>
      </c>
      <c r="D152" s="5"/>
      <c r="E152" s="5" t="s">
        <v>77</v>
      </c>
      <c r="F152" s="5" t="s">
        <v>77</v>
      </c>
      <c r="G152" s="5" t="s">
        <v>77</v>
      </c>
      <c r="H152" s="5" t="s">
        <v>77</v>
      </c>
      <c r="I152" s="5" t="s">
        <v>77</v>
      </c>
      <c r="J152" s="5" t="s">
        <v>77</v>
      </c>
      <c r="K152" s="5">
        <v>0.040729166666666664</v>
      </c>
      <c r="L152" s="5">
        <v>0.039016203703703706</v>
      </c>
      <c r="M152" s="4">
        <f>AVERAGE(L152,K152,J152,I152,H152,G152,F152,E152,D152,C152)</f>
        <v>0.039872685185185185</v>
      </c>
      <c r="N152" s="4">
        <f>MIN(L152,K152,J152,I152,H152,G152,F152,E152,D152,C152)</f>
        <v>0.039016203703703706</v>
      </c>
      <c r="O152" s="4">
        <f>TIMEVALUE("1:25:00")-(M152+N152)/2+Q152</f>
        <v>0.019583333333333335</v>
      </c>
      <c r="P152" s="11">
        <f>P$1+O152</f>
        <v>0.7973611111111111</v>
      </c>
    </row>
    <row r="153" spans="1:16" ht="12.75">
      <c r="A153" s="14" t="s">
        <v>133</v>
      </c>
      <c r="B153" s="14">
        <v>2005</v>
      </c>
      <c r="C153" s="5" t="s">
        <v>77</v>
      </c>
      <c r="D153" s="5"/>
      <c r="E153" s="5" t="s">
        <v>77</v>
      </c>
      <c r="F153" s="5" t="s">
        <v>77</v>
      </c>
      <c r="G153" s="5" t="s">
        <v>77</v>
      </c>
      <c r="H153" s="5" t="s">
        <v>77</v>
      </c>
      <c r="I153" s="5" t="s">
        <v>77</v>
      </c>
      <c r="J153" s="5" t="s">
        <v>77</v>
      </c>
      <c r="K153" s="5" t="s">
        <v>77</v>
      </c>
      <c r="L153" s="27">
        <v>0.03993055555555556</v>
      </c>
      <c r="M153" s="4">
        <f>AVERAGE(L153,K153,J153,I153,H153,G153,F153,E153,D153,C153)</f>
        <v>0.03993055555555556</v>
      </c>
      <c r="N153" s="4">
        <f>MIN(L153,K153,J153,I153,H153,G153,F153,E153,D153,C153)</f>
        <v>0.03993055555555556</v>
      </c>
      <c r="O153" s="4">
        <f>TIMEVALUE("1:25:00")-(M153+N153)/2+Q153</f>
        <v>0.019097222222222224</v>
      </c>
      <c r="P153" s="11">
        <f>P$1+O153</f>
        <v>0.796875</v>
      </c>
    </row>
    <row r="154" spans="1:16" ht="12.75">
      <c r="A154" s="14" t="s">
        <v>29</v>
      </c>
      <c r="B154" s="14">
        <v>2005</v>
      </c>
      <c r="C154" s="5">
        <v>0.041261574074074076</v>
      </c>
      <c r="D154" s="5"/>
      <c r="E154" s="5" t="s">
        <v>77</v>
      </c>
      <c r="F154" s="5">
        <v>0.04162037037037037</v>
      </c>
      <c r="G154" s="5">
        <v>0.04148148148148149</v>
      </c>
      <c r="H154" s="5" t="s">
        <v>77</v>
      </c>
      <c r="I154" s="5" t="s">
        <v>77</v>
      </c>
      <c r="J154" s="5" t="s">
        <v>77</v>
      </c>
      <c r="K154" s="5" t="s">
        <v>77</v>
      </c>
      <c r="L154" s="5">
        <v>0.043379629629629636</v>
      </c>
      <c r="M154" s="4">
        <f>AVERAGE(L154,K154,J154,I154,H154,G154,F154,E154,D154,C154)</f>
        <v>0.041935763888888894</v>
      </c>
      <c r="N154" s="4">
        <f>MIN(L154,K154,J154,I154,H154,G154,F154,E154,D154,C154)</f>
        <v>0.041261574074074076</v>
      </c>
      <c r="O154" s="4">
        <f>TIMEVALUE("1:25:00")-(M154+N154)/2+Q154</f>
        <v>0.0174291087962963</v>
      </c>
      <c r="P154" s="11">
        <f>P$1+O154</f>
        <v>0.7952068865740741</v>
      </c>
    </row>
    <row r="155" spans="1:16" ht="12.75">
      <c r="A155" s="14" t="s">
        <v>113</v>
      </c>
      <c r="B155" s="14">
        <v>2005</v>
      </c>
      <c r="C155" s="5" t="s">
        <v>77</v>
      </c>
      <c r="D155" s="5"/>
      <c r="E155" s="5" t="s">
        <v>77</v>
      </c>
      <c r="F155" s="27">
        <v>0.04509259259259259</v>
      </c>
      <c r="G155" s="5" t="s">
        <v>77</v>
      </c>
      <c r="H155" s="5" t="s">
        <v>77</v>
      </c>
      <c r="I155" s="5" t="s">
        <v>77</v>
      </c>
      <c r="J155" s="5" t="s">
        <v>77</v>
      </c>
      <c r="K155" s="27">
        <v>0.04475694444444445</v>
      </c>
      <c r="L155" s="5" t="s">
        <v>77</v>
      </c>
      <c r="M155" s="4">
        <f>AVERAGE(L155,K155,J155,I155,H155,G155,F155,E155,D155,C155)</f>
        <v>0.044924768518518524</v>
      </c>
      <c r="N155" s="4">
        <f>MIN(L155,K155,J155,I155,H155,G155,F155,E155,D155,C155)</f>
        <v>0.04475694444444445</v>
      </c>
      <c r="O155" s="4">
        <f>TIMEVALUE("1:25:00")-(M155+N155)/2+Q155</f>
        <v>0.014186921296296291</v>
      </c>
      <c r="P155" s="11">
        <f>P$1+O155</f>
        <v>0.7919646990740741</v>
      </c>
    </row>
    <row r="156" spans="1:16" ht="12.75">
      <c r="A156" s="14" t="s">
        <v>16</v>
      </c>
      <c r="B156" s="14">
        <v>2005</v>
      </c>
      <c r="C156" s="5" t="s">
        <v>77</v>
      </c>
      <c r="D156" s="5"/>
      <c r="E156" s="5" t="s">
        <v>77</v>
      </c>
      <c r="F156" s="5" t="s">
        <v>77</v>
      </c>
      <c r="G156" s="5" t="s">
        <v>77</v>
      </c>
      <c r="H156" s="5" t="s">
        <v>77</v>
      </c>
      <c r="I156" s="5" t="s">
        <v>77</v>
      </c>
      <c r="J156" s="5">
        <v>0.04048611111111112</v>
      </c>
      <c r="K156" s="5">
        <v>0.04210648148148148</v>
      </c>
      <c r="L156" s="5" t="s">
        <v>77</v>
      </c>
      <c r="M156" s="4">
        <f>AVERAGE(L156,K156,J156,I156,H156,G156,F156,E156,D156,C156)</f>
        <v>0.0412962962962963</v>
      </c>
      <c r="N156" s="4">
        <f>MIN(L156,K156,J156,I156,H156,G156,F156,E156,D156,C156)</f>
        <v>0.04048611111111112</v>
      </c>
      <c r="O156" s="4">
        <f>TIMEVALUE("1:25:00")-(M156+N156)/2+Q156</f>
        <v>0.018136574074074076</v>
      </c>
      <c r="P156" s="11">
        <f>P$1+O156</f>
        <v>0.7959143518518519</v>
      </c>
    </row>
    <row r="157" spans="1:16" ht="12.75">
      <c r="A157" s="14" t="s">
        <v>131</v>
      </c>
      <c r="B157" s="14">
        <v>2005</v>
      </c>
      <c r="C157" s="5" t="s">
        <v>77</v>
      </c>
      <c r="D157" s="5"/>
      <c r="E157" s="5" t="s">
        <v>77</v>
      </c>
      <c r="F157" s="5" t="s">
        <v>77</v>
      </c>
      <c r="G157" s="5" t="s">
        <v>77</v>
      </c>
      <c r="H157" s="5" t="s">
        <v>77</v>
      </c>
      <c r="I157" s="5" t="s">
        <v>77</v>
      </c>
      <c r="J157" s="5" t="s">
        <v>77</v>
      </c>
      <c r="K157" s="5">
        <v>0.03931712962962963</v>
      </c>
      <c r="L157" s="5">
        <v>0.03802083333333332</v>
      </c>
      <c r="M157" s="4">
        <f>AVERAGE(L157,K157,J157,I157,H157,G157,F157,E157,D157,C157)</f>
        <v>0.03866898148148148</v>
      </c>
      <c r="N157" s="4">
        <f>MIN(L157,K157,J157,I157,H157,G157,F157,E157,D157,C157)</f>
        <v>0.03802083333333332</v>
      </c>
      <c r="O157" s="4">
        <f>TIMEVALUE("1:25:00")-(M157+N157)/2+Q157</f>
        <v>0.020682870370370386</v>
      </c>
      <c r="P157" s="11">
        <f>P$1+O157</f>
        <v>0.7984606481481482</v>
      </c>
    </row>
    <row r="158" spans="1:16" ht="12.75">
      <c r="A158" s="14" t="s">
        <v>40</v>
      </c>
      <c r="B158" s="14">
        <v>2005</v>
      </c>
      <c r="C158" s="5" t="s">
        <v>77</v>
      </c>
      <c r="D158" s="5" t="s">
        <v>77</v>
      </c>
      <c r="E158" s="5" t="s">
        <v>77</v>
      </c>
      <c r="F158" s="27">
        <v>0.049166666666666664</v>
      </c>
      <c r="G158" s="5" t="s">
        <v>77</v>
      </c>
      <c r="H158" s="5">
        <v>0.049629629629629635</v>
      </c>
      <c r="I158" s="5" t="s">
        <v>77</v>
      </c>
      <c r="J158" s="5" t="s">
        <v>77</v>
      </c>
      <c r="K158" s="5" t="s">
        <v>77</v>
      </c>
      <c r="L158" s="5" t="s">
        <v>77</v>
      </c>
      <c r="M158" s="4">
        <f>AVERAGE(L158,K158,J158,I158,H158,G158,F158,E158,D158,C158)</f>
        <v>0.04939814814814815</v>
      </c>
      <c r="N158" s="4">
        <f>MIN(L158,K158,J158,I158,H158,G158,F158,E158,D158,C158)</f>
        <v>0.049166666666666664</v>
      </c>
      <c r="O158" s="4">
        <f>TIMEVALUE("1:25:00")-(M158+N158)/2+Q158</f>
        <v>0.009745370370370376</v>
      </c>
      <c r="P158" s="11">
        <f>P$1+O158</f>
        <v>0.7875231481481482</v>
      </c>
    </row>
    <row r="159" spans="1:16" ht="12.75">
      <c r="A159" s="14" t="s">
        <v>128</v>
      </c>
      <c r="B159" s="14">
        <v>2005</v>
      </c>
      <c r="C159" s="5" t="s">
        <v>77</v>
      </c>
      <c r="D159" s="5"/>
      <c r="E159" s="5" t="s">
        <v>77</v>
      </c>
      <c r="F159" s="5" t="s">
        <v>77</v>
      </c>
      <c r="G159" s="5" t="s">
        <v>77</v>
      </c>
      <c r="H159" s="5" t="s">
        <v>77</v>
      </c>
      <c r="I159" s="5" t="s">
        <v>77</v>
      </c>
      <c r="J159" s="27">
        <v>0.04012731481481481</v>
      </c>
      <c r="K159" s="5" t="s">
        <v>77</v>
      </c>
      <c r="L159" s="5" t="s">
        <v>77</v>
      </c>
      <c r="M159" s="4">
        <f>AVERAGE(L159,K159,J159,I159,H159,G159,F159,E159,D159,C159)</f>
        <v>0.04012731481481481</v>
      </c>
      <c r="N159" s="4">
        <f>MIN(L159,K159,J159,I159,H159,G159,F159,E159,D159,C159)</f>
        <v>0.04012731481481481</v>
      </c>
      <c r="O159" s="4">
        <f>TIMEVALUE("1:25:00")-(M159+N159)/2+Q159</f>
        <v>0.018900462962962973</v>
      </c>
      <c r="P159" s="11">
        <f>P$1+O159</f>
        <v>0.7966782407407408</v>
      </c>
    </row>
    <row r="160" spans="1:16" ht="12.75">
      <c r="A160" s="14" t="s">
        <v>110</v>
      </c>
      <c r="B160" s="14">
        <v>2005</v>
      </c>
      <c r="C160" s="5" t="s">
        <v>77</v>
      </c>
      <c r="D160" s="5"/>
      <c r="E160" s="27">
        <v>0.040532407407407406</v>
      </c>
      <c r="F160" s="5" t="s">
        <v>77</v>
      </c>
      <c r="G160" s="5" t="s">
        <v>77</v>
      </c>
      <c r="H160" s="5" t="s">
        <v>77</v>
      </c>
      <c r="I160" s="5" t="s">
        <v>77</v>
      </c>
      <c r="J160" s="5" t="s">
        <v>77</v>
      </c>
      <c r="K160" s="5" t="s">
        <v>77</v>
      </c>
      <c r="L160" s="5" t="s">
        <v>77</v>
      </c>
      <c r="M160" s="4">
        <f>AVERAGE(L160,K160,J160,I160,H160,G160,F160,E160,D160,C160)</f>
        <v>0.040532407407407406</v>
      </c>
      <c r="N160" s="4">
        <f>MIN(L160,K160,J160,I160,H160,G160,F160,E160,D160,C160)</f>
        <v>0.040532407407407406</v>
      </c>
      <c r="O160" s="4">
        <f>TIMEVALUE("1:25:00")-(M160+N160)/2+Q160</f>
        <v>0.018495370370370377</v>
      </c>
      <c r="P160" s="11">
        <f>P$1+O160</f>
        <v>0.7962731481481482</v>
      </c>
    </row>
    <row r="161" spans="1:16" ht="12.75">
      <c r="A161" s="14" t="s">
        <v>42</v>
      </c>
      <c r="B161" s="14">
        <v>2005</v>
      </c>
      <c r="C161" s="5" t="s">
        <v>77</v>
      </c>
      <c r="D161" s="5"/>
      <c r="E161" s="5" t="s">
        <v>77</v>
      </c>
      <c r="F161" s="5">
        <v>0.0387037037037037</v>
      </c>
      <c r="G161" s="5" t="s">
        <v>77</v>
      </c>
      <c r="H161" s="5" t="s">
        <v>77</v>
      </c>
      <c r="I161" s="5" t="s">
        <v>77</v>
      </c>
      <c r="J161" s="27">
        <v>0.03827546296296297</v>
      </c>
      <c r="K161" s="5" t="s">
        <v>77</v>
      </c>
      <c r="L161" s="5" t="s">
        <v>77</v>
      </c>
      <c r="M161" s="4">
        <f>AVERAGE(L161,K161,J161,I161,H161,G161,F161,E161,D161,C161)</f>
        <v>0.038489583333333334</v>
      </c>
      <c r="N161" s="4">
        <f>MIN(L161,K161,J161,I161,H161,G161,F161,E161,D161,C161)</f>
        <v>0.03827546296296297</v>
      </c>
      <c r="O161" s="4">
        <f>TIMEVALUE("1:25:00")-(M161+N161)/2+Q161</f>
        <v>0.020645254629629635</v>
      </c>
      <c r="P161" s="11">
        <f>P$1+O161</f>
        <v>0.7984230324074074</v>
      </c>
    </row>
    <row r="162" spans="1:16" ht="12.75">
      <c r="A162" s="14" t="s">
        <v>27</v>
      </c>
      <c r="B162" s="14">
        <v>2005</v>
      </c>
      <c r="C162" s="5" t="s">
        <v>77</v>
      </c>
      <c r="D162" s="5"/>
      <c r="E162" s="5" t="s">
        <v>77</v>
      </c>
      <c r="F162" s="5" t="s">
        <v>77</v>
      </c>
      <c r="G162" s="5" t="s">
        <v>77</v>
      </c>
      <c r="H162" s="5" t="s">
        <v>77</v>
      </c>
      <c r="I162" s="5" t="s">
        <v>77</v>
      </c>
      <c r="J162" s="27">
        <v>0.03931712962962963</v>
      </c>
      <c r="K162" s="5" t="s">
        <v>77</v>
      </c>
      <c r="L162" s="27">
        <v>0.039282407407407405</v>
      </c>
      <c r="M162" s="4">
        <f>AVERAGE(L162,K162,J162,I162,H162,G162,F162,E162,D162,C162)</f>
        <v>0.03929976851851852</v>
      </c>
      <c r="N162" s="4">
        <f>MIN(L162,K162,J162,I162,H162,G162,F162,E162,D162,C162)</f>
        <v>0.039282407407407405</v>
      </c>
      <c r="O162" s="4">
        <f>TIMEVALUE("1:25:00")-(M162+N162)/2+Q162</f>
        <v>0.01973668981481482</v>
      </c>
      <c r="P162" s="11">
        <f>P$1+O162</f>
        <v>0.7975144675925926</v>
      </c>
    </row>
    <row r="163" spans="1:16" ht="12.75">
      <c r="A163" s="14" t="s">
        <v>101</v>
      </c>
      <c r="B163" s="14">
        <v>2005</v>
      </c>
      <c r="C163" s="5">
        <v>0.05049768518518519</v>
      </c>
      <c r="D163" s="5" t="s">
        <v>77</v>
      </c>
      <c r="E163" s="5" t="s">
        <v>77</v>
      </c>
      <c r="F163" s="5" t="s">
        <v>77</v>
      </c>
      <c r="G163" s="5" t="s">
        <v>77</v>
      </c>
      <c r="H163" s="5" t="s">
        <v>77</v>
      </c>
      <c r="I163" s="5" t="s">
        <v>77</v>
      </c>
      <c r="J163" s="5" t="s">
        <v>77</v>
      </c>
      <c r="K163" s="5" t="s">
        <v>77</v>
      </c>
      <c r="L163" s="5" t="s">
        <v>77</v>
      </c>
      <c r="M163" s="4">
        <f>AVERAGE(L163,K163,J163,I163,H163,G163,F163,E163,D163,C163)</f>
        <v>0.05049768518518519</v>
      </c>
      <c r="N163" s="4">
        <f>MIN(L163,K163,J163,I163,H163,G163,F163,E163,D163,C163)</f>
        <v>0.05049768518518519</v>
      </c>
      <c r="O163" s="4">
        <f>TIMEVALUE("1:25:00")-(M163+N163)/2+Q163</f>
        <v>0.008530092592592596</v>
      </c>
      <c r="P163" s="11">
        <f>P$1+O163</f>
        <v>0.7863078703703704</v>
      </c>
    </row>
    <row r="164" spans="1:16" ht="12.75">
      <c r="A164" s="14" t="s">
        <v>36</v>
      </c>
      <c r="B164" s="14">
        <v>2004</v>
      </c>
      <c r="C164" s="5" t="s">
        <v>77</v>
      </c>
      <c r="D164" s="27">
        <v>0.04122685185185185</v>
      </c>
      <c r="E164" s="5" t="s">
        <v>77</v>
      </c>
      <c r="F164" s="27">
        <v>0.04079861111111112</v>
      </c>
      <c r="G164" s="27">
        <v>0.04027777777777779</v>
      </c>
      <c r="H164" s="5" t="s">
        <v>77</v>
      </c>
      <c r="I164" s="5" t="s">
        <v>77</v>
      </c>
      <c r="J164" s="5" t="s">
        <v>77</v>
      </c>
      <c r="K164" s="5" t="s">
        <v>77</v>
      </c>
      <c r="L164" s="5"/>
      <c r="M164" s="4">
        <f>AVERAGE(L164,K164,J164,I164,H164,G164,F164,E164,D164,C164)</f>
        <v>0.040767746913580254</v>
      </c>
      <c r="N164" s="4">
        <f>MIN(L164,K164,J164,I164,H164,G164,F164,E164,D164,C164)</f>
        <v>0.04027777777777779</v>
      </c>
      <c r="O164" s="4">
        <f>TIMEVALUE("1:25:00")-(M164+N164)/2+Q164</f>
        <v>0.018505015432098766</v>
      </c>
      <c r="P164" s="11">
        <f>P$1+O164</f>
        <v>0.7962827932098766</v>
      </c>
    </row>
    <row r="165" spans="1:16" ht="12.75">
      <c r="A165" s="14" t="s">
        <v>37</v>
      </c>
      <c r="B165" s="14">
        <v>2004</v>
      </c>
      <c r="C165" s="5" t="s">
        <v>77</v>
      </c>
      <c r="D165" s="5" t="s">
        <v>77</v>
      </c>
      <c r="E165" s="5" t="s">
        <v>77</v>
      </c>
      <c r="F165" s="5">
        <v>0.04510416666666667</v>
      </c>
      <c r="G165" s="27">
        <v>0.04358796296296297</v>
      </c>
      <c r="H165" s="5" t="s">
        <v>77</v>
      </c>
      <c r="I165" s="5" t="s">
        <v>77</v>
      </c>
      <c r="J165" s="5" t="s">
        <v>77</v>
      </c>
      <c r="K165" s="5" t="s">
        <v>77</v>
      </c>
      <c r="L165" s="5">
        <v>0.04438657407407407</v>
      </c>
      <c r="M165" s="4">
        <f>AVERAGE(L165,K165,J165,I165,H165,G165,F165,E165,D165,C165)</f>
        <v>0.04435956790123457</v>
      </c>
      <c r="N165" s="4">
        <f>MIN(L165,K165,J165,I165,H165,G165,F165,E165,D165,C165)</f>
        <v>0.04358796296296297</v>
      </c>
      <c r="O165" s="4">
        <f>TIMEVALUE("1:25:00")-(M165+N165)/2+Q165</f>
        <v>0.015054012345679012</v>
      </c>
      <c r="P165" s="11">
        <f>P$1+O165</f>
        <v>0.7928317901234568</v>
      </c>
    </row>
    <row r="166" spans="1:16" ht="12.75">
      <c r="A166" s="14" t="s">
        <v>18</v>
      </c>
      <c r="B166" s="14">
        <v>2004</v>
      </c>
      <c r="C166" s="5">
        <v>0.04079861111111111</v>
      </c>
      <c r="D166" s="27">
        <v>0.03921296296296296</v>
      </c>
      <c r="E166" s="5" t="s">
        <v>12</v>
      </c>
      <c r="F166" s="5">
        <v>0.03953703703703704</v>
      </c>
      <c r="G166" s="27">
        <v>0.039004629629629625</v>
      </c>
      <c r="H166" s="27">
        <v>0.03826388888888888</v>
      </c>
      <c r="I166" s="5">
        <v>0.038356481481481484</v>
      </c>
      <c r="J166" s="27">
        <v>0.037129629629629624</v>
      </c>
      <c r="K166" s="5">
        <v>0.03940972222222222</v>
      </c>
      <c r="L166" s="5">
        <v>0.04</v>
      </c>
      <c r="M166" s="4">
        <f>AVERAGE(L166,K166,J166,I166,H166,G166,F166,E166,D166,C166)</f>
        <v>0.03907921810699588</v>
      </c>
      <c r="N166" s="4">
        <f>MIN(L166,K166,J166,I166,H166,G166,F166,E166,D166,C166)</f>
        <v>0.037129629629629624</v>
      </c>
      <c r="O166" s="4">
        <f>TIMEVALUE("1:25:00")-(M166+N166)/2+Q166</f>
        <v>0.02092335390946503</v>
      </c>
      <c r="P166" s="11">
        <f>P$1+O166</f>
        <v>0.7987011316872428</v>
      </c>
    </row>
    <row r="167" spans="1:16" ht="12.75">
      <c r="A167" s="14" t="s">
        <v>17</v>
      </c>
      <c r="B167" s="14">
        <v>2004</v>
      </c>
      <c r="C167" s="27">
        <v>0.046099537037037036</v>
      </c>
      <c r="D167" s="27">
        <v>0.04337962962962963</v>
      </c>
      <c r="E167" s="5" t="s">
        <v>77</v>
      </c>
      <c r="F167" s="5" t="s">
        <v>77</v>
      </c>
      <c r="G167" s="5" t="s">
        <v>77</v>
      </c>
      <c r="H167" s="5" t="s">
        <v>77</v>
      </c>
      <c r="I167" s="5" t="s">
        <v>77</v>
      </c>
      <c r="J167" s="5" t="s">
        <v>77</v>
      </c>
      <c r="K167" s="5" t="s">
        <v>77</v>
      </c>
      <c r="L167" s="5"/>
      <c r="M167" s="4">
        <f>AVERAGE(L167,K167,J167,I167,H167,G167,F167,E167,D167,C167)</f>
        <v>0.04473958333333333</v>
      </c>
      <c r="N167" s="4">
        <f>MIN(L167,K167,J167,I167,H167,G167,F167,E167,D167,C167)</f>
        <v>0.04337962962962963</v>
      </c>
      <c r="O167" s="4">
        <f>TIMEVALUE("1:25:00")-(M167+N167)/2+Q167</f>
        <v>0.014968171296296302</v>
      </c>
      <c r="P167" s="11">
        <f>P$1+O167</f>
        <v>0.7927459490740741</v>
      </c>
    </row>
    <row r="168" spans="1:16" ht="12.75">
      <c r="A168" s="14" t="s">
        <v>20</v>
      </c>
      <c r="B168" s="14">
        <v>2004</v>
      </c>
      <c r="C168" s="5">
        <v>0.037766203703703705</v>
      </c>
      <c r="D168" s="27">
        <v>0.03644675925925926</v>
      </c>
      <c r="E168" s="5" t="s">
        <v>77</v>
      </c>
      <c r="F168" s="5" t="s">
        <v>77</v>
      </c>
      <c r="G168" s="5" t="s">
        <v>77</v>
      </c>
      <c r="H168" s="5" t="s">
        <v>77</v>
      </c>
      <c r="I168" s="5">
        <v>0.03710648148148148</v>
      </c>
      <c r="J168" s="5" t="s">
        <v>77</v>
      </c>
      <c r="K168" s="5" t="s">
        <v>77</v>
      </c>
      <c r="L168" s="27">
        <v>0.03631944444444444</v>
      </c>
      <c r="M168" s="4">
        <f>AVERAGE(L168,K168,J168,I168,H168,G168,F168,E168,D168,C168)</f>
        <v>0.03690972222222222</v>
      </c>
      <c r="N168" s="4">
        <f>MIN(L168,K168,J168,I168,H168,G168,F168,E168,D168,C168)</f>
        <v>0.03631944444444444</v>
      </c>
      <c r="O168" s="4">
        <f>TIMEVALUE("1:25:00")-(M168+N168)/2+Q168</f>
        <v>0.022413194444444458</v>
      </c>
      <c r="P168" s="11">
        <f>P$1+O168</f>
        <v>0.8001909722222222</v>
      </c>
    </row>
    <row r="169" spans="1:16" ht="12.75">
      <c r="A169" s="14" t="s">
        <v>41</v>
      </c>
      <c r="B169" s="14">
        <v>2004</v>
      </c>
      <c r="C169" s="5" t="s">
        <v>77</v>
      </c>
      <c r="D169" s="5" t="s">
        <v>77</v>
      </c>
      <c r="E169" s="5" t="s">
        <v>77</v>
      </c>
      <c r="F169" s="5" t="s">
        <v>77</v>
      </c>
      <c r="G169" s="5" t="s">
        <v>77</v>
      </c>
      <c r="H169" s="5" t="s">
        <v>77</v>
      </c>
      <c r="I169" s="27">
        <v>0.03770833333333334</v>
      </c>
      <c r="J169" s="5" t="s">
        <v>77</v>
      </c>
      <c r="K169" s="5" t="s">
        <v>77</v>
      </c>
      <c r="L169" s="5"/>
      <c r="M169" s="4">
        <f>AVERAGE(L169,K169,J169,I169,H169,G169,F169,E169,D169,C169)</f>
        <v>0.03770833333333334</v>
      </c>
      <c r="N169" s="4">
        <f>MIN(L169,K169,J169,I169,H169,G169,F169,E169,D169,C169)</f>
        <v>0.03770833333333334</v>
      </c>
      <c r="O169" s="4">
        <f>TIMEVALUE("1:25:00")-(M169+N169)/2+Q169</f>
        <v>0.021319444444444446</v>
      </c>
      <c r="P169" s="11">
        <f>P$1+O169</f>
        <v>0.7990972222222222</v>
      </c>
    </row>
    <row r="170" spans="1:16" ht="12.75">
      <c r="A170" s="14" t="s">
        <v>43</v>
      </c>
      <c r="B170" s="14">
        <v>2004</v>
      </c>
      <c r="C170" s="5" t="s">
        <v>77</v>
      </c>
      <c r="D170" s="5" t="s">
        <v>77</v>
      </c>
      <c r="E170" s="5" t="s">
        <v>77</v>
      </c>
      <c r="F170" s="27">
        <v>0.046875</v>
      </c>
      <c r="G170" s="5" t="s">
        <v>77</v>
      </c>
      <c r="H170" s="27">
        <v>0.046863425925925926</v>
      </c>
      <c r="I170" s="5" t="s">
        <v>77</v>
      </c>
      <c r="J170" s="27">
        <v>0.04518518518518518</v>
      </c>
      <c r="K170" s="5" t="s">
        <v>77</v>
      </c>
      <c r="L170" s="5"/>
      <c r="M170" s="4">
        <f>AVERAGE(L170,K170,J170,I170,H170,G170,F170,E170,D170,C170)</f>
        <v>0.046307870370370374</v>
      </c>
      <c r="N170" s="4">
        <f>MIN(L170,K170,J170,I170,H170,G170,F170,E170,D170,C170)</f>
        <v>0.04518518518518518</v>
      </c>
      <c r="O170" s="4">
        <f>TIMEVALUE("1:25:00")-(M170+N170)/2+Q170</f>
        <v>0.013281250000000001</v>
      </c>
      <c r="P170" s="11">
        <f>P$1+O170</f>
        <v>0.7910590277777778</v>
      </c>
    </row>
    <row r="171" spans="1:16" ht="12.75">
      <c r="A171" s="14" t="s">
        <v>45</v>
      </c>
      <c r="B171" s="14">
        <v>2004</v>
      </c>
      <c r="C171" s="5" t="s">
        <v>77</v>
      </c>
      <c r="D171" s="27">
        <v>0.03543981481481481</v>
      </c>
      <c r="E171" s="5" t="s">
        <v>77</v>
      </c>
      <c r="F171" s="5" t="s">
        <v>77</v>
      </c>
      <c r="G171" s="5" t="s">
        <v>77</v>
      </c>
      <c r="H171" s="5" t="s">
        <v>77</v>
      </c>
      <c r="I171" s="5" t="s">
        <v>77</v>
      </c>
      <c r="J171" s="5" t="s">
        <v>77</v>
      </c>
      <c r="K171" s="5" t="s">
        <v>77</v>
      </c>
      <c r="L171" s="5">
        <v>0.03831018518518518</v>
      </c>
      <c r="M171" s="4">
        <f>AVERAGE(L171,K171,J171,I171,H171,G171,F171,E171,D171,C171)</f>
        <v>0.036875</v>
      </c>
      <c r="N171" s="4">
        <f>MIN(L171,K171,J171,I171,H171,G171,F171,E171,D171,C171)</f>
        <v>0.03543981481481481</v>
      </c>
      <c r="O171" s="4">
        <f>TIMEVALUE("1:25:00")-(M171+N171)/2+Q171</f>
        <v>0.02287037037037038</v>
      </c>
      <c r="P171" s="11">
        <f>P$1+O171</f>
        <v>0.8006481481481482</v>
      </c>
    </row>
    <row r="172" spans="1:16" ht="12.75">
      <c r="A172" s="14" t="s">
        <v>15</v>
      </c>
      <c r="B172" s="14">
        <v>2004</v>
      </c>
      <c r="C172" s="5">
        <v>0.040914351851851855</v>
      </c>
      <c r="D172" s="5">
        <v>0.038391203703703705</v>
      </c>
      <c r="E172" s="5" t="s">
        <v>77</v>
      </c>
      <c r="F172" s="5" t="s">
        <v>77</v>
      </c>
      <c r="G172" s="5" t="s">
        <v>77</v>
      </c>
      <c r="H172" s="5" t="s">
        <v>77</v>
      </c>
      <c r="I172" s="5" t="s">
        <v>12</v>
      </c>
      <c r="J172" s="5" t="s">
        <v>77</v>
      </c>
      <c r="K172" s="5" t="s">
        <v>77</v>
      </c>
      <c r="L172" s="5"/>
      <c r="M172" s="4">
        <f>AVERAGE(L172,K172,J172,I172,H172,G172,F172,E172,D172,C172)</f>
        <v>0.03965277777777778</v>
      </c>
      <c r="N172" s="4">
        <f>MIN(L172,K172,J172,I172,H172,G172,F172,E172,D172,C172)</f>
        <v>0.038391203703703705</v>
      </c>
      <c r="O172" s="4">
        <f>TIMEVALUE("1:25:00")-(M172+N172)/2+Q172</f>
        <v>0.020005787037037044</v>
      </c>
      <c r="P172" s="11">
        <f>P$1+O172</f>
        <v>0.7977835648148148</v>
      </c>
    </row>
    <row r="173" spans="1:16" ht="12.75">
      <c r="A173" s="14" t="s">
        <v>48</v>
      </c>
      <c r="B173" s="14">
        <v>2004</v>
      </c>
      <c r="C173" s="5"/>
      <c r="D173" s="5"/>
      <c r="E173" s="5"/>
      <c r="F173" s="5">
        <v>0.04587962962962963</v>
      </c>
      <c r="G173" s="5">
        <v>0.04563657407407407</v>
      </c>
      <c r="H173" s="5"/>
      <c r="I173" s="5"/>
      <c r="J173" s="5"/>
      <c r="K173" s="5"/>
      <c r="L173" s="5"/>
      <c r="M173" s="4">
        <f>AVERAGE(L173,K173,J173,I173,H173,G173,F173,E173,D173,C173)</f>
        <v>0.04575810185185185</v>
      </c>
      <c r="N173" s="4">
        <f>MIN(L173,K173,J173,I173,H173,G173,F173,E173,D173,C173)</f>
        <v>0.04563657407407407</v>
      </c>
      <c r="O173" s="4">
        <f>TIMEVALUE("1:25:00")-(M173+N173)/2+Q173</f>
        <v>0.01333043981481482</v>
      </c>
      <c r="P173" s="11">
        <f>P$1+O173</f>
        <v>0.7911082175925926</v>
      </c>
    </row>
    <row r="174" spans="1:16" ht="12.75">
      <c r="A174" s="14" t="s">
        <v>19</v>
      </c>
      <c r="B174" s="14">
        <v>2004</v>
      </c>
      <c r="C174" s="5">
        <v>0.039548611111111104</v>
      </c>
      <c r="D174" s="27">
        <v>0.03837962962962963</v>
      </c>
      <c r="E174" s="5" t="s">
        <v>77</v>
      </c>
      <c r="F174" s="5">
        <v>0.03850694444444444</v>
      </c>
      <c r="G174" s="27">
        <v>0.03813657407407407</v>
      </c>
      <c r="H174" s="27">
        <v>0.03800925925925926</v>
      </c>
      <c r="I174" s="5">
        <v>0.04032407407407407</v>
      </c>
      <c r="J174" s="5" t="s">
        <v>77</v>
      </c>
      <c r="K174" s="5">
        <v>0.040520833333333325</v>
      </c>
      <c r="L174" s="5"/>
      <c r="M174" s="4">
        <f>AVERAGE(L174,K174,J174,I174,H174,G174,F174,E174,D174,C174)</f>
        <v>0.03906084656084655</v>
      </c>
      <c r="N174" s="4">
        <f>MIN(L174,K174,J174,I174,H174,G174,F174,E174,D174,C174)</f>
        <v>0.03800925925925926</v>
      </c>
      <c r="O174" s="4">
        <f>TIMEVALUE("1:25:00")-(M174+N174)/2+Q174</f>
        <v>0.020492724867724875</v>
      </c>
      <c r="P174" s="11">
        <f>P$1+O174</f>
        <v>0.7982705026455027</v>
      </c>
    </row>
    <row r="175" spans="1:16" ht="12.75">
      <c r="A175" s="14" t="s">
        <v>24</v>
      </c>
      <c r="B175" s="14">
        <v>2004</v>
      </c>
      <c r="C175" s="5" t="s">
        <v>77</v>
      </c>
      <c r="D175" s="27">
        <v>0.04256944444444445</v>
      </c>
      <c r="E175" s="5" t="s">
        <v>77</v>
      </c>
      <c r="F175" s="5" t="s">
        <v>77</v>
      </c>
      <c r="G175" s="5" t="s">
        <v>77</v>
      </c>
      <c r="H175" s="5" t="s">
        <v>77</v>
      </c>
      <c r="I175" s="5" t="s">
        <v>77</v>
      </c>
      <c r="J175" s="5" t="s">
        <v>77</v>
      </c>
      <c r="K175" s="5" t="s">
        <v>77</v>
      </c>
      <c r="L175" s="5"/>
      <c r="M175" s="4">
        <f>AVERAGE(L175,K175,J175,I175,H175,G175,F175,E175,D175,C175)</f>
        <v>0.04256944444444445</v>
      </c>
      <c r="N175" s="4">
        <f>MIN(L175,K175,J175,I175,H175,G175,F175,E175,D175,C175)</f>
        <v>0.04256944444444445</v>
      </c>
      <c r="O175" s="4">
        <f>TIMEVALUE("1:25:00")-(M175+N175)/2+Q175</f>
        <v>0.016458333333333332</v>
      </c>
      <c r="P175" s="11">
        <f>P$1+O175</f>
        <v>0.7942361111111111</v>
      </c>
    </row>
    <row r="176" spans="1:16" ht="12.75">
      <c r="A176" s="14" t="s">
        <v>39</v>
      </c>
      <c r="B176" s="14">
        <v>2004</v>
      </c>
      <c r="C176" s="5">
        <v>0.03930555555555555</v>
      </c>
      <c r="D176" s="27">
        <v>0.03688657407407407</v>
      </c>
      <c r="E176" s="5" t="s">
        <v>77</v>
      </c>
      <c r="F176" s="5" t="s">
        <v>77</v>
      </c>
      <c r="G176" s="5" t="s">
        <v>77</v>
      </c>
      <c r="H176" s="5" t="s">
        <v>77</v>
      </c>
      <c r="I176" s="5">
        <v>0.03986111111111111</v>
      </c>
      <c r="J176" s="5">
        <v>0.037349537037037035</v>
      </c>
      <c r="K176" s="5" t="s">
        <v>77</v>
      </c>
      <c r="L176" s="5"/>
      <c r="M176" s="4">
        <f>AVERAGE(L176,K176,J176,I176,H176,G176,F176,E176,D176,C176)</f>
        <v>0.038350694444444444</v>
      </c>
      <c r="N176" s="4">
        <f>MIN(L176,K176,J176,I176,H176,G176,F176,E176,D176,C176)</f>
        <v>0.03688657407407407</v>
      </c>
      <c r="O176" s="4">
        <f>TIMEVALUE("1:25:00")-(M176+N176)/2+Q176</f>
        <v>0.021409143518518525</v>
      </c>
      <c r="P176" s="11">
        <f>P$1+O176</f>
        <v>0.7991869212962963</v>
      </c>
    </row>
    <row r="177" spans="1:16" ht="12.75">
      <c r="A177" s="14" t="s">
        <v>23</v>
      </c>
      <c r="B177" s="14">
        <v>2004</v>
      </c>
      <c r="C177" s="5" t="s">
        <v>77</v>
      </c>
      <c r="D177" s="27">
        <v>0.040740740740740744</v>
      </c>
      <c r="E177" s="27">
        <v>0.04032407407407408</v>
      </c>
      <c r="F177" s="27">
        <v>0.04006944444444445</v>
      </c>
      <c r="G177" s="5" t="s">
        <v>12</v>
      </c>
      <c r="H177" s="5">
        <v>0.040706018518518516</v>
      </c>
      <c r="I177" s="5" t="s">
        <v>77</v>
      </c>
      <c r="J177" s="5" t="s">
        <v>77</v>
      </c>
      <c r="K177" s="5" t="s">
        <v>77</v>
      </c>
      <c r="L177" s="5" t="s">
        <v>12</v>
      </c>
      <c r="M177" s="4">
        <f>AVERAGE(L177,K177,J177,I177,H177,G177,F177,E177,D177,C177)</f>
        <v>0.04046006944444445</v>
      </c>
      <c r="N177" s="4">
        <f>MIN(L177,K177,J177,I177,H177,G177,F177,E177,D177,C177)</f>
        <v>0.04006944444444445</v>
      </c>
      <c r="O177" s="4">
        <f>TIMEVALUE("1:25:00")-(M177+N177)/2+Q177</f>
        <v>0.01876302083333333</v>
      </c>
      <c r="P177" s="11">
        <f>P$1+O177</f>
        <v>0.7965407986111112</v>
      </c>
    </row>
    <row r="178" spans="1:16" ht="12.75">
      <c r="A178" s="14" t="s">
        <v>28</v>
      </c>
      <c r="B178" s="14">
        <v>2004</v>
      </c>
      <c r="C178" s="5" t="s">
        <v>77</v>
      </c>
      <c r="D178" s="5" t="s">
        <v>77</v>
      </c>
      <c r="E178" s="27">
        <v>0.040706018518518516</v>
      </c>
      <c r="F178" s="5" t="s">
        <v>77</v>
      </c>
      <c r="G178" s="5" t="s">
        <v>77</v>
      </c>
      <c r="H178" s="5" t="s">
        <v>77</v>
      </c>
      <c r="I178" s="5" t="s">
        <v>77</v>
      </c>
      <c r="J178" s="27">
        <v>0.040219907407407406</v>
      </c>
      <c r="K178" s="5">
        <v>0.040532407407407406</v>
      </c>
      <c r="L178" s="27">
        <v>0.03957175925925926</v>
      </c>
      <c r="M178" s="4">
        <f>AVERAGE(L178,K178,J178,I178,H178,G178,F178,E178,D178,C178)</f>
        <v>0.04025752314814815</v>
      </c>
      <c r="N178" s="4">
        <f>MIN(L178,K178,J178,I178,H178,G178,F178,E178,D178,C178)</f>
        <v>0.03957175925925926</v>
      </c>
      <c r="O178" s="4">
        <f>TIMEVALUE("1:25:00")-(M178+N178)/2+Q178</f>
        <v>0.019113136574074076</v>
      </c>
      <c r="P178" s="11">
        <f>P$1+O178</f>
        <v>0.7968909143518519</v>
      </c>
    </row>
    <row r="179" spans="1:16" ht="12.75">
      <c r="A179" s="14" t="s">
        <v>25</v>
      </c>
      <c r="B179" s="14">
        <v>2004</v>
      </c>
      <c r="C179" s="5" t="s">
        <v>77</v>
      </c>
      <c r="D179" s="5">
        <v>0.03958333333333333</v>
      </c>
      <c r="E179" s="5" t="s">
        <v>77</v>
      </c>
      <c r="F179" s="5" t="s">
        <v>77</v>
      </c>
      <c r="G179" s="5" t="s">
        <v>77</v>
      </c>
      <c r="H179" s="5" t="s">
        <v>77</v>
      </c>
      <c r="I179" s="5" t="s">
        <v>77</v>
      </c>
      <c r="J179" s="5" t="s">
        <v>77</v>
      </c>
      <c r="K179" s="5" t="s">
        <v>77</v>
      </c>
      <c r="L179" s="5"/>
      <c r="M179" s="4">
        <f>AVERAGE(L179,K179,J179,I179,H179,G179,F179,E179,D179,C179)</f>
        <v>0.03958333333333333</v>
      </c>
      <c r="N179" s="4">
        <f>MIN(L179,K179,J179,I179,H179,G179,F179,E179,D179,C179)</f>
        <v>0.03958333333333333</v>
      </c>
      <c r="O179" s="4">
        <f>TIMEVALUE("1:25:00")-(M179+N179)/2+Q179</f>
        <v>0.01944444444444445</v>
      </c>
      <c r="P179" s="11">
        <f>P$1+O179</f>
        <v>0.7972222222222223</v>
      </c>
    </row>
    <row r="180" spans="1:16" ht="12.75">
      <c r="A180" s="14" t="s">
        <v>26</v>
      </c>
      <c r="B180" s="14">
        <v>2004</v>
      </c>
      <c r="C180" s="5" t="s">
        <v>77</v>
      </c>
      <c r="D180" s="5">
        <v>0.044699074074074065</v>
      </c>
      <c r="E180" s="5" t="s">
        <v>77</v>
      </c>
      <c r="F180" s="5">
        <v>0.04534722222222222</v>
      </c>
      <c r="G180" s="5" t="s">
        <v>77</v>
      </c>
      <c r="H180" s="5">
        <v>0.04506944444444445</v>
      </c>
      <c r="I180" s="5">
        <v>0.04547453703703704</v>
      </c>
      <c r="J180" s="5" t="s">
        <v>77</v>
      </c>
      <c r="K180" s="5">
        <v>0.04809027777777778</v>
      </c>
      <c r="L180" s="5">
        <v>0.046157407407407404</v>
      </c>
      <c r="M180" s="4">
        <f>AVERAGE(L180,K180,J180,I180,H180,G180,F180,E180,D180,C180)</f>
        <v>0.04580632716049383</v>
      </c>
      <c r="N180" s="4">
        <f>MIN(L180,K180,J180,I180,H180,G180,F180,E180,D180,C180)</f>
        <v>0.044699074074074065</v>
      </c>
      <c r="O180" s="4">
        <f>TIMEVALUE("1:25:00")-(M180+N180)/2+Q180</f>
        <v>0.013775077160493837</v>
      </c>
      <c r="P180" s="11">
        <f>P$1+O180</f>
        <v>0.7915528549382717</v>
      </c>
    </row>
    <row r="181" spans="1:16" ht="12.75">
      <c r="A181" s="14" t="s">
        <v>14</v>
      </c>
      <c r="B181" s="14">
        <v>2004</v>
      </c>
      <c r="C181" s="5">
        <v>0.043333333333333335</v>
      </c>
      <c r="D181" s="5" t="s">
        <v>77</v>
      </c>
      <c r="E181" s="5" t="s">
        <v>77</v>
      </c>
      <c r="F181" s="27">
        <v>0.04155092592592592</v>
      </c>
      <c r="G181" s="5">
        <v>0.041875</v>
      </c>
      <c r="H181" s="5" t="s">
        <v>77</v>
      </c>
      <c r="I181" s="27">
        <v>0.04116898148148149</v>
      </c>
      <c r="J181" s="27">
        <v>0.04111111111111111</v>
      </c>
      <c r="K181" s="5" t="s">
        <v>77</v>
      </c>
      <c r="L181" s="5"/>
      <c r="M181" s="4">
        <f>AVERAGE(L181,K181,J181,I181,H181,G181,F181,E181,D181,C181)</f>
        <v>0.04180787037037037</v>
      </c>
      <c r="N181" s="4">
        <f>MIN(L181,K181,J181,I181,H181,G181,F181,E181,D181,C181)</f>
        <v>0.04111111111111111</v>
      </c>
      <c r="O181" s="4">
        <f>TIMEVALUE("1:25:00")-(M181+N181)/2+Q181</f>
        <v>0.017568287037037042</v>
      </c>
      <c r="P181" s="11">
        <f>P$1+O181</f>
        <v>0.7953460648148148</v>
      </c>
    </row>
    <row r="182" spans="1:16" ht="12.75">
      <c r="A182" s="14" t="s">
        <v>86</v>
      </c>
      <c r="B182" s="14">
        <v>2004</v>
      </c>
      <c r="C182" s="5" t="s">
        <v>77</v>
      </c>
      <c r="D182" s="5" t="s">
        <v>77</v>
      </c>
      <c r="E182" s="5" t="s">
        <v>77</v>
      </c>
      <c r="F182" s="5"/>
      <c r="G182" s="5" t="s">
        <v>77</v>
      </c>
      <c r="H182" s="5" t="s">
        <v>77</v>
      </c>
      <c r="I182" s="5" t="s">
        <v>77</v>
      </c>
      <c r="J182" s="5" t="s">
        <v>77</v>
      </c>
      <c r="K182" s="5" t="s">
        <v>77</v>
      </c>
      <c r="L182" s="27">
        <v>0.040462962962962964</v>
      </c>
      <c r="M182" s="4">
        <f>AVERAGE(L182,K182,J182,I182,H182,G182,F182,E182,D182,C182)</f>
        <v>0.040462962962962964</v>
      </c>
      <c r="N182" s="4">
        <f>MIN(L182,K182,J182,I182,H182,G182,F182,E182,D182,C182)</f>
        <v>0.040462962962962964</v>
      </c>
      <c r="O182" s="4">
        <f>TIMEVALUE("1:25:00")-(M182+N182)/2+Q182</f>
        <v>0.01856481481481482</v>
      </c>
      <c r="P182" s="11">
        <f>P$1+O182</f>
        <v>0.7963425925925927</v>
      </c>
    </row>
    <row r="183" spans="1:16" ht="12.75">
      <c r="A183" s="14" t="s">
        <v>35</v>
      </c>
      <c r="B183" s="14">
        <v>2004</v>
      </c>
      <c r="C183" s="5" t="s">
        <v>77</v>
      </c>
      <c r="D183" s="5" t="s">
        <v>77</v>
      </c>
      <c r="E183" s="5" t="s">
        <v>77</v>
      </c>
      <c r="F183" s="5" t="s">
        <v>77</v>
      </c>
      <c r="G183" s="5">
        <v>0.04612268518518518</v>
      </c>
      <c r="H183" s="5" t="s">
        <v>77</v>
      </c>
      <c r="I183" s="5" t="s">
        <v>77</v>
      </c>
      <c r="J183" s="5" t="s">
        <v>77</v>
      </c>
      <c r="K183" s="5">
        <v>0.05006944444444445</v>
      </c>
      <c r="L183" s="5">
        <v>0.04424768518518518</v>
      </c>
      <c r="M183" s="4">
        <f>AVERAGE(L183,K183,J183,I183,H183,G183,F183,E183,D183,C183)</f>
        <v>0.04681327160493828</v>
      </c>
      <c r="N183" s="4">
        <f>MIN(L183,K183,J183,I183,H183,G183,F183,E183,D183,C183)</f>
        <v>0.04424768518518518</v>
      </c>
      <c r="O183" s="4">
        <f>TIMEVALUE("1:25:00")-(M183+N183)/2+Q183</f>
        <v>0.01349729938271605</v>
      </c>
      <c r="P183" s="11">
        <f>P$1+O183</f>
        <v>0.7912750771604938</v>
      </c>
    </row>
    <row r="184" spans="1:16" ht="12.75">
      <c r="A184" s="14" t="s">
        <v>44</v>
      </c>
      <c r="B184" s="14">
        <v>2004</v>
      </c>
      <c r="C184" s="5" t="s">
        <v>77</v>
      </c>
      <c r="D184" s="5" t="s">
        <v>77</v>
      </c>
      <c r="E184" s="5" t="s">
        <v>77</v>
      </c>
      <c r="F184" s="5" t="s">
        <v>77</v>
      </c>
      <c r="G184" s="5" t="s">
        <v>77</v>
      </c>
      <c r="H184" s="5" t="s">
        <v>77</v>
      </c>
      <c r="I184" s="5" t="s">
        <v>77</v>
      </c>
      <c r="J184" s="27">
        <v>0.036770833333333336</v>
      </c>
      <c r="K184" s="5">
        <v>0.03798611111111111</v>
      </c>
      <c r="L184" s="5"/>
      <c r="M184" s="4">
        <f>AVERAGE(L184,K184,J184,I184,H184,G184,F184,E184,D184,C184)</f>
        <v>0.03737847222222222</v>
      </c>
      <c r="N184" s="4">
        <f>MIN(L184,K184,J184,I184,H184,G184,F184,E184,D184,C184)</f>
        <v>0.036770833333333336</v>
      </c>
      <c r="O184" s="4">
        <f>TIMEVALUE("1:25:00")-(M184+N184)/2+Q184</f>
        <v>0.021953125000000004</v>
      </c>
      <c r="P184" s="11">
        <f>P$1+O184</f>
        <v>0.7997309027777778</v>
      </c>
    </row>
    <row r="185" spans="1:16" ht="12.75">
      <c r="A185" s="14" t="s">
        <v>13</v>
      </c>
      <c r="B185" s="14">
        <v>2004</v>
      </c>
      <c r="C185" s="5">
        <v>0.04329861111111111</v>
      </c>
      <c r="D185" s="5">
        <v>0.04071759259259259</v>
      </c>
      <c r="E185" s="5">
        <v>0.04137731481481482</v>
      </c>
      <c r="F185" s="5">
        <v>0.03967592592592593</v>
      </c>
      <c r="G185" s="5">
        <v>0.03996527777777778</v>
      </c>
      <c r="H185" s="5" t="s">
        <v>77</v>
      </c>
      <c r="I185" s="5">
        <v>0.040370370370370376</v>
      </c>
      <c r="J185" s="5">
        <v>0.03975694444444444</v>
      </c>
      <c r="K185" s="5" t="s">
        <v>77</v>
      </c>
      <c r="L185" s="5"/>
      <c r="M185" s="4">
        <f>AVERAGE(L185,K185,J185,I185,H185,G185,F185,E185,D185,C185)</f>
        <v>0.04073743386243386</v>
      </c>
      <c r="N185" s="4">
        <f>MIN(L185,K185,J185,I185,H185,G185,F185,E185,D185,C185)</f>
        <v>0.03967592592592593</v>
      </c>
      <c r="O185" s="4">
        <f>TIMEVALUE("1:25:00")-(M185+N185)/2+Q185</f>
        <v>0.01882109788359789</v>
      </c>
      <c r="P185" s="11">
        <f>P$1+O185</f>
        <v>0.7965988756613757</v>
      </c>
    </row>
    <row r="186" spans="1:16" ht="12.75">
      <c r="A186" s="14" t="s">
        <v>31</v>
      </c>
      <c r="B186" s="14">
        <v>2004</v>
      </c>
      <c r="C186" s="5" t="s">
        <v>77</v>
      </c>
      <c r="D186" s="5" t="s">
        <v>77</v>
      </c>
      <c r="E186" s="5" t="s">
        <v>12</v>
      </c>
      <c r="F186" s="5" t="s">
        <v>77</v>
      </c>
      <c r="G186" s="5" t="s">
        <v>77</v>
      </c>
      <c r="H186" s="5" t="s">
        <v>12</v>
      </c>
      <c r="I186" s="5" t="s">
        <v>77</v>
      </c>
      <c r="J186" s="5" t="s">
        <v>77</v>
      </c>
      <c r="K186" s="5" t="s">
        <v>77</v>
      </c>
      <c r="L186" s="5"/>
      <c r="M186" s="14" t="e">
        <f>AVERAGE(L186,K186,J186,I186,H186,G186,F186,E186,D186,C186)</f>
        <v>#DIV/0!</v>
      </c>
      <c r="N186" s="14">
        <f>MIN(L186,K186,J186,I186,H186,G186,F186,E186,D186,C186)</f>
        <v>0</v>
      </c>
      <c r="O186" s="14" t="e">
        <f>TIMEVALUE("1:25:00")-(M186+N186)/2+Q186</f>
        <v>#DIV/0!</v>
      </c>
      <c r="P186" s="11" t="e">
        <f>P$1+O186</f>
        <v>#DIV/0!</v>
      </c>
    </row>
    <row r="187" spans="1:16" ht="12.75">
      <c r="A187" s="14" t="s">
        <v>65</v>
      </c>
      <c r="B187" s="14">
        <v>2004</v>
      </c>
      <c r="C187" s="5" t="s">
        <v>77</v>
      </c>
      <c r="D187" s="5" t="s">
        <v>77</v>
      </c>
      <c r="E187" s="5" t="s">
        <v>77</v>
      </c>
      <c r="F187" s="5" t="s">
        <v>77</v>
      </c>
      <c r="G187" s="5" t="s">
        <v>77</v>
      </c>
      <c r="H187" s="5">
        <v>0.03984953703703704</v>
      </c>
      <c r="I187" s="5">
        <v>0.0380787037037037</v>
      </c>
      <c r="J187" s="5">
        <v>0.03825231481481481</v>
      </c>
      <c r="K187" s="5" t="s">
        <v>77</v>
      </c>
      <c r="L187" s="5">
        <v>0.03844907407407407</v>
      </c>
      <c r="M187" s="4">
        <f>AVERAGE(L187,K187,J187,I187,H187,G187,F187,E187,D187,C187)</f>
        <v>0.038657407407407404</v>
      </c>
      <c r="N187" s="4">
        <f>MIN(L187,K187,J187,I187,H187,G187,F187,E187,D187,C187)</f>
        <v>0.0380787037037037</v>
      </c>
      <c r="O187" s="4">
        <f>TIMEVALUE("1:25:00")-(M187+N187)/2+Q187</f>
        <v>0.020659722222222232</v>
      </c>
      <c r="P187" s="11">
        <f>P$1+O187</f>
        <v>0.7984375</v>
      </c>
    </row>
    <row r="188" spans="1:16" ht="12.75">
      <c r="A188" s="14" t="s">
        <v>38</v>
      </c>
      <c r="B188" s="14">
        <v>2004</v>
      </c>
      <c r="C188" s="5" t="s">
        <v>77</v>
      </c>
      <c r="D188" s="5">
        <v>0.04412037037037038</v>
      </c>
      <c r="E188" s="5" t="s">
        <v>77</v>
      </c>
      <c r="F188" s="5" t="s">
        <v>77</v>
      </c>
      <c r="G188" s="5" t="s">
        <v>77</v>
      </c>
      <c r="H188" s="5" t="s">
        <v>77</v>
      </c>
      <c r="I188" s="5" t="s">
        <v>77</v>
      </c>
      <c r="J188" s="5" t="s">
        <v>77</v>
      </c>
      <c r="K188" s="5" t="s">
        <v>77</v>
      </c>
      <c r="L188" s="5"/>
      <c r="M188" s="4">
        <f>AVERAGE(L188,K188,J188,I188,H188,G188,F188,E188,D188,C188)</f>
        <v>0.04412037037037038</v>
      </c>
      <c r="N188" s="4">
        <f>MIN(L188,K188,J188,I188,H188,G188,F188,E188,D188,C188)</f>
        <v>0.04412037037037038</v>
      </c>
      <c r="O188" s="4">
        <f>TIMEVALUE("1:25:00")-(M188+N188)/2+Q188</f>
        <v>0.014907407407407404</v>
      </c>
      <c r="P188" s="11">
        <f>P$1+O188</f>
        <v>0.7926851851851852</v>
      </c>
    </row>
    <row r="189" spans="1:16" ht="12.75">
      <c r="A189" s="14" t="s">
        <v>46</v>
      </c>
      <c r="B189" s="14">
        <v>2004</v>
      </c>
      <c r="C189" s="5" t="s">
        <v>77</v>
      </c>
      <c r="D189" s="5" t="s">
        <v>77</v>
      </c>
      <c r="E189" s="5" t="s">
        <v>77</v>
      </c>
      <c r="F189" s="5" t="s">
        <v>77</v>
      </c>
      <c r="G189" s="5">
        <v>0.048553240740740744</v>
      </c>
      <c r="H189" s="5" t="s">
        <v>77</v>
      </c>
      <c r="I189" s="5" t="s">
        <v>77</v>
      </c>
      <c r="J189" s="5" t="s">
        <v>77</v>
      </c>
      <c r="K189" s="5" t="s">
        <v>77</v>
      </c>
      <c r="L189" s="5"/>
      <c r="M189" s="4">
        <f>AVERAGE(L189,K189,J189,I189,H189,G189,F189,E189,D189,C189)</f>
        <v>0.048553240740740744</v>
      </c>
      <c r="N189" s="4">
        <f>MIN(L189,K189,J189,I189,H189,G189,F189,E189,D189,C189)</f>
        <v>0.048553240740740744</v>
      </c>
      <c r="O189" s="4">
        <f>TIMEVALUE("1:25:00")-(M189+N189)/2+Q189</f>
        <v>0.01047453703703704</v>
      </c>
      <c r="P189" s="11">
        <f>P$1+O189</f>
        <v>0.7882523148148148</v>
      </c>
    </row>
    <row r="190" spans="1:16" ht="12.75">
      <c r="A190" s="14" t="s">
        <v>29</v>
      </c>
      <c r="B190" s="14">
        <v>2004</v>
      </c>
      <c r="C190" s="5">
        <v>0.04488425925925926</v>
      </c>
      <c r="D190" s="5">
        <v>0.041678240740740745</v>
      </c>
      <c r="E190" s="5">
        <v>0.04129629629629629</v>
      </c>
      <c r="F190" s="5">
        <v>0.0408912037037037</v>
      </c>
      <c r="G190" s="5" t="s">
        <v>77</v>
      </c>
      <c r="H190" s="5">
        <v>0.04263888888888889</v>
      </c>
      <c r="I190" s="5" t="s">
        <v>77</v>
      </c>
      <c r="J190" s="5">
        <v>0.04193287037037037</v>
      </c>
      <c r="K190" s="5" t="s">
        <v>77</v>
      </c>
      <c r="L190" s="5">
        <v>0.04487268518518519</v>
      </c>
      <c r="M190" s="4">
        <f>AVERAGE(L190,K190,J190,I190,H190,G190,F190,E190,D190,C190)</f>
        <v>0.042599206349206345</v>
      </c>
      <c r="N190" s="4">
        <f>MIN(L190,K190,J190,I190,H190,G190,F190,E190,D190,C190)</f>
        <v>0.0408912037037037</v>
      </c>
      <c r="O190" s="4">
        <f>TIMEVALUE("1:25:00")-(M190+N190)/2+Q190</f>
        <v>0.017282572751322757</v>
      </c>
      <c r="P190" s="11">
        <f>P$1+O190</f>
        <v>0.7950603505291005</v>
      </c>
    </row>
    <row r="191" spans="1:16" ht="12.75">
      <c r="A191" s="14" t="s">
        <v>16</v>
      </c>
      <c r="B191" s="14">
        <v>2004</v>
      </c>
      <c r="C191" s="5">
        <v>0.04300925925925926</v>
      </c>
      <c r="D191" s="27">
        <v>0.04027777777777777</v>
      </c>
      <c r="E191" s="5" t="s">
        <v>77</v>
      </c>
      <c r="F191" s="5" t="s">
        <v>77</v>
      </c>
      <c r="G191" s="5" t="s">
        <v>77</v>
      </c>
      <c r="H191" s="5" t="s">
        <v>77</v>
      </c>
      <c r="I191" s="5" t="s">
        <v>77</v>
      </c>
      <c r="J191" s="5">
        <v>0.04201388888888889</v>
      </c>
      <c r="K191" s="5" t="s">
        <v>77</v>
      </c>
      <c r="L191" s="5">
        <v>0.041053240740740744</v>
      </c>
      <c r="M191" s="4">
        <f>AVERAGE(L191,K191,J191,I191,H191,G191,F191,E191,D191,C191)</f>
        <v>0.04158854166666667</v>
      </c>
      <c r="N191" s="4">
        <f>MIN(L191,K191,J191,I191,H191,G191,F191,E191,D191,C191)</f>
        <v>0.04027777777777777</v>
      </c>
      <c r="O191" s="4">
        <f>TIMEVALUE("1:25:00")-(M191+N191)/2+Q191</f>
        <v>0.01809461805555556</v>
      </c>
      <c r="P191" s="11">
        <f>P$1+O191</f>
        <v>0.7958723958333334</v>
      </c>
    </row>
    <row r="192" spans="1:16" ht="12.75">
      <c r="A192" s="14" t="s">
        <v>40</v>
      </c>
      <c r="B192" s="14">
        <v>2004</v>
      </c>
      <c r="C192" s="5" t="s">
        <v>77</v>
      </c>
      <c r="D192" s="5" t="s">
        <v>77</v>
      </c>
      <c r="E192" s="5" t="s">
        <v>77</v>
      </c>
      <c r="F192" s="27">
        <v>0.05428240740740741</v>
      </c>
      <c r="G192" s="27">
        <v>0.05306712962962964</v>
      </c>
      <c r="H192" s="5" t="s">
        <v>77</v>
      </c>
      <c r="I192" s="5" t="s">
        <v>77</v>
      </c>
      <c r="J192" s="27">
        <v>0.05254629629629629</v>
      </c>
      <c r="K192" s="5" t="s">
        <v>77</v>
      </c>
      <c r="L192" s="5"/>
      <c r="M192" s="4">
        <f>AVERAGE(L192,K192,J192,I192,H192,G192,F192,E192,D192,C192)</f>
        <v>0.053298611111111116</v>
      </c>
      <c r="N192" s="4">
        <f>MIN(L192,K192,J192,I192,H192,G192,F192,E192,D192,C192)</f>
        <v>0.05254629629629629</v>
      </c>
      <c r="O192" s="4">
        <f>TIMEVALUE("1:25:00")-(M192+N192)/2+Q192</f>
        <v>0.0061053240740740825</v>
      </c>
      <c r="P192" s="11">
        <f>P$1+O192</f>
        <v>0.7838831018518518</v>
      </c>
    </row>
    <row r="193" spans="1:16" ht="12.75">
      <c r="A193" s="14" t="s">
        <v>88</v>
      </c>
      <c r="B193" s="14">
        <v>2004</v>
      </c>
      <c r="C193" s="5" t="s">
        <v>77</v>
      </c>
      <c r="D193" s="5" t="s">
        <v>77</v>
      </c>
      <c r="E193" s="5" t="s">
        <v>77</v>
      </c>
      <c r="F193" s="5" t="s">
        <v>77</v>
      </c>
      <c r="G193" s="5">
        <v>0.05418981481481481</v>
      </c>
      <c r="H193" s="5" t="s">
        <v>77</v>
      </c>
      <c r="I193" s="5" t="s">
        <v>77</v>
      </c>
      <c r="J193" s="5" t="s">
        <v>77</v>
      </c>
      <c r="K193" s="5" t="s">
        <v>77</v>
      </c>
      <c r="L193" s="5">
        <v>0.05430555555555555</v>
      </c>
      <c r="M193" s="4">
        <f>AVERAGE(L193,K193,J193,I193,H193,G193,F193,E193,D193,C193)</f>
        <v>0.05424768518518518</v>
      </c>
      <c r="N193" s="4">
        <f>MIN(L193,K193,J193,I193,H193,G193,F193,E193,D193,C193)</f>
        <v>0.05418981481481481</v>
      </c>
      <c r="O193" s="4">
        <f>TIMEVALUE("1:25:00")-(M193+N193)/2+Q193</f>
        <v>0.004809027777777787</v>
      </c>
      <c r="P193" s="11">
        <f>P$1+O193</f>
        <v>0.7825868055555556</v>
      </c>
    </row>
    <row r="194" spans="1:16" ht="12.75">
      <c r="A194" s="14" t="s">
        <v>42</v>
      </c>
      <c r="B194" s="14">
        <v>2004</v>
      </c>
      <c r="C194" s="5">
        <v>0.040381944444444436</v>
      </c>
      <c r="D194" s="5" t="s">
        <v>77</v>
      </c>
      <c r="E194" s="5" t="s">
        <v>77</v>
      </c>
      <c r="F194" s="5" t="s">
        <v>77</v>
      </c>
      <c r="G194" s="27">
        <v>0.03936342592592593</v>
      </c>
      <c r="H194" s="27">
        <v>0.038969907407407404</v>
      </c>
      <c r="I194" s="5" t="s">
        <v>77</v>
      </c>
      <c r="J194" s="27">
        <v>0.038622685185185184</v>
      </c>
      <c r="K194" s="5" t="s">
        <v>77</v>
      </c>
      <c r="L194" s="5">
        <v>0.03979166666666666</v>
      </c>
      <c r="M194" s="4">
        <f>AVERAGE(L194,K194,J194,I194,H194,G194,F194,E194,D194,C194)</f>
        <v>0.03942592592592592</v>
      </c>
      <c r="N194" s="4">
        <f>MIN(L194,K194,J194,I194,H194,G194,F194,E194,D194,C194)</f>
        <v>0.038622685185185184</v>
      </c>
      <c r="O194" s="4">
        <f>TIMEVALUE("1:25:00")-(M194+N194)/2+Q194</f>
        <v>0.020003472222222228</v>
      </c>
      <c r="P194" s="11">
        <f>P$1+O194</f>
        <v>0.79778125</v>
      </c>
    </row>
    <row r="195" spans="1:16" ht="12.75">
      <c r="A195" s="14" t="s">
        <v>27</v>
      </c>
      <c r="B195" s="14">
        <v>2004</v>
      </c>
      <c r="C195" s="5" t="s">
        <v>77</v>
      </c>
      <c r="D195" s="5" t="s">
        <v>77</v>
      </c>
      <c r="E195" s="27">
        <v>0.039560185185185184</v>
      </c>
      <c r="F195" s="5" t="s">
        <v>77</v>
      </c>
      <c r="G195" s="5" t="s">
        <v>77</v>
      </c>
      <c r="H195" s="5">
        <v>0.04025462962962963</v>
      </c>
      <c r="I195" s="5" t="s">
        <v>77</v>
      </c>
      <c r="J195" s="5" t="s">
        <v>77</v>
      </c>
      <c r="K195" s="5" t="s">
        <v>77</v>
      </c>
      <c r="L195" s="5"/>
      <c r="M195" s="4">
        <f>AVERAGE(L195,K195,J195,I195,H195,G195,F195,E195,D195,C195)</f>
        <v>0.039907407407407405</v>
      </c>
      <c r="N195" s="4">
        <f>MIN(L195,K195,J195,I195,H195,G195,F195,E195,D195,C195)</f>
        <v>0.039560185185185184</v>
      </c>
      <c r="O195" s="4">
        <f>TIMEVALUE("1:25:00")-(M195+N195)/2+Q195</f>
        <v>0.01929398148148149</v>
      </c>
      <c r="P195" s="11">
        <f>P$1+O195</f>
        <v>0.7970717592592593</v>
      </c>
    </row>
    <row r="196" spans="1:16" ht="12.75">
      <c r="A196" s="14" t="s">
        <v>93</v>
      </c>
      <c r="B196" s="14">
        <v>2004</v>
      </c>
      <c r="C196" s="5" t="s">
        <v>77</v>
      </c>
      <c r="D196" s="5" t="s">
        <v>77</v>
      </c>
      <c r="E196" s="5" t="s">
        <v>77</v>
      </c>
      <c r="F196" s="5"/>
      <c r="G196" s="5"/>
      <c r="H196" s="5" t="s">
        <v>77</v>
      </c>
      <c r="I196" s="5" t="s">
        <v>77</v>
      </c>
      <c r="J196" s="5" t="s">
        <v>77</v>
      </c>
      <c r="K196" s="5" t="s">
        <v>77</v>
      </c>
      <c r="L196" s="5">
        <v>0.049375</v>
      </c>
      <c r="M196" s="4">
        <f>AVERAGE(L196,K196,J196,I196,H196,G196,F196,E196,D196,C196)</f>
        <v>0.049375</v>
      </c>
      <c r="N196" s="4">
        <f>MIN(L196,K196,J196,I196,H196,G196,F196,E196,D196,C196)</f>
        <v>0.049375</v>
      </c>
      <c r="O196" s="4">
        <f>TIMEVALUE("1:25:00")-(M196+N196)/2+Q196</f>
        <v>0.009652777777777781</v>
      </c>
      <c r="P196" s="11">
        <f>P$1+O196</f>
        <v>0.7874305555555555</v>
      </c>
    </row>
    <row r="197" spans="1:16" ht="12.75">
      <c r="A197" s="14" t="s">
        <v>84</v>
      </c>
      <c r="B197" s="14">
        <v>2003</v>
      </c>
      <c r="C197" s="27">
        <v>0.042210648148148136</v>
      </c>
      <c r="D197" s="5" t="s">
        <v>77</v>
      </c>
      <c r="E197" s="5">
        <v>0.04258101851851853</v>
      </c>
      <c r="F197" s="5">
        <v>0.043668981481481475</v>
      </c>
      <c r="G197" s="5" t="s">
        <v>77</v>
      </c>
      <c r="H197" s="5" t="s">
        <v>77</v>
      </c>
      <c r="I197" s="5" t="s">
        <v>77</v>
      </c>
      <c r="J197" s="5" t="s">
        <v>77</v>
      </c>
      <c r="K197" s="27">
        <v>0.041041666666666664</v>
      </c>
      <c r="L197" s="27">
        <v>0.04099537037037037</v>
      </c>
      <c r="M197" s="4">
        <f>AVERAGE(L197,K197,J197,I197,H197,G197,F197,E197,D197,C197)</f>
        <v>0.04209953703703704</v>
      </c>
      <c r="N197" s="4">
        <f>MIN(L197,K197,J197,I197,H197,G197,F197,E197,D197,C197)</f>
        <v>0.04099537037037037</v>
      </c>
      <c r="O197" s="4">
        <f>TIMEVALUE("1:25:00")-(M197+N197)/2+Q197</f>
        <v>0.01748032407407408</v>
      </c>
      <c r="P197" s="11">
        <f>P$1+O197</f>
        <v>0.7952581018518519</v>
      </c>
    </row>
    <row r="198" spans="1:16" ht="12.75">
      <c r="A198" s="14" t="s">
        <v>36</v>
      </c>
      <c r="B198" s="14">
        <v>2003</v>
      </c>
      <c r="C198" s="27">
        <v>0.04203703703703703</v>
      </c>
      <c r="D198" s="5">
        <v>0.0422337962962963</v>
      </c>
      <c r="E198" s="5" t="s">
        <v>77</v>
      </c>
      <c r="F198" s="5" t="s">
        <v>77</v>
      </c>
      <c r="G198" s="27">
        <v>0.04181712962962963</v>
      </c>
      <c r="H198" s="27">
        <v>0.04125</v>
      </c>
      <c r="I198" s="5" t="s">
        <v>77</v>
      </c>
      <c r="J198" s="5" t="s">
        <v>77</v>
      </c>
      <c r="K198" s="5" t="s">
        <v>77</v>
      </c>
      <c r="L198" s="5"/>
      <c r="M198" s="4">
        <f>AVERAGE(L198,K198,J198,I198,H198,G198,F198,E198,D198,C198)</f>
        <v>0.04183449074074074</v>
      </c>
      <c r="N198" s="4">
        <f>MIN(L198,K198,J198,I198,H198,G198,F198,E198,D198,C198)</f>
        <v>0.04125</v>
      </c>
      <c r="O198" s="4">
        <f>TIMEVALUE("1:25:00")-(M198+N198)/2+Q198</f>
        <v>0.01748553240740741</v>
      </c>
      <c r="P198" s="11">
        <f>P$1+O198</f>
        <v>0.7952633101851851</v>
      </c>
    </row>
    <row r="199" spans="1:16" ht="12.75">
      <c r="A199" s="14" t="s">
        <v>37</v>
      </c>
      <c r="B199" s="14">
        <v>2003</v>
      </c>
      <c r="C199" s="5" t="s">
        <v>77</v>
      </c>
      <c r="D199" s="5" t="s">
        <v>77</v>
      </c>
      <c r="E199" s="5" t="s">
        <v>77</v>
      </c>
      <c r="F199" s="5" t="s">
        <v>77</v>
      </c>
      <c r="G199" s="5" t="s">
        <v>77</v>
      </c>
      <c r="H199" s="27">
        <v>0.04552083333333333</v>
      </c>
      <c r="I199" s="5" t="s">
        <v>77</v>
      </c>
      <c r="J199" s="5" t="s">
        <v>77</v>
      </c>
      <c r="K199" s="27">
        <v>0.04488425925925926</v>
      </c>
      <c r="L199" s="27">
        <v>0.044259259259259255</v>
      </c>
      <c r="M199" s="4">
        <f>AVERAGE(L199,K199,J199,I199,H199,G199,F199,E199,D199,C199)</f>
        <v>0.04488811728395061</v>
      </c>
      <c r="N199" s="4">
        <f>MIN(L199,K199,J199,I199,H199,G199,F199,E199,D199,C199)</f>
        <v>0.044259259259259255</v>
      </c>
      <c r="O199" s="4">
        <f>TIMEVALUE("1:25:00")-(M199+N199)/2+Q199</f>
        <v>0.01445408950617285</v>
      </c>
      <c r="P199" s="11">
        <f>P$1+O199</f>
        <v>0.7922318672839507</v>
      </c>
    </row>
    <row r="200" spans="1:17" ht="12.75">
      <c r="A200" s="14" t="s">
        <v>85</v>
      </c>
      <c r="B200" s="14">
        <v>2003</v>
      </c>
      <c r="C200" s="27">
        <v>0.047268518518518515</v>
      </c>
      <c r="D200" s="5" t="s">
        <v>77</v>
      </c>
      <c r="E200" s="5" t="s">
        <v>77</v>
      </c>
      <c r="F200" s="5" t="s">
        <v>77</v>
      </c>
      <c r="G200" s="5" t="s">
        <v>77</v>
      </c>
      <c r="H200" s="5" t="s">
        <v>77</v>
      </c>
      <c r="I200" s="5" t="s">
        <v>77</v>
      </c>
      <c r="J200" s="5" t="s">
        <v>77</v>
      </c>
      <c r="K200" s="5" t="s">
        <v>77</v>
      </c>
      <c r="L200" s="5"/>
      <c r="M200" s="4">
        <f>AVERAGE(L200,K200,J200,I200,H200,G200,F200,E200,D200,C200)</f>
        <v>0.047268518518518515</v>
      </c>
      <c r="N200" s="4">
        <f>MIN(L200,K200,J200,I200,H200,G200,F200,E200,D200,C200)</f>
        <v>0.047268518518518515</v>
      </c>
      <c r="O200" s="4">
        <f>TIMEVALUE("1:25:00")-(M200+N200)/2+Q200</f>
        <v>0.011759259259259268</v>
      </c>
      <c r="P200" s="11">
        <f>P$1+O200</f>
        <v>0.789537037037037</v>
      </c>
      <c r="Q200" s="11"/>
    </row>
    <row r="201" spans="1:16" ht="12.75">
      <c r="A201" s="14" t="s">
        <v>18</v>
      </c>
      <c r="B201" s="14">
        <v>2003</v>
      </c>
      <c r="C201" s="5" t="s">
        <v>77</v>
      </c>
      <c r="D201" s="27">
        <v>0.04262731481481481</v>
      </c>
      <c r="E201" s="27">
        <v>0.04255787037037037</v>
      </c>
      <c r="F201" s="27">
        <v>0.040625</v>
      </c>
      <c r="G201" s="5" t="s">
        <v>77</v>
      </c>
      <c r="H201" s="5">
        <v>0.04076388888888889</v>
      </c>
      <c r="I201" s="5" t="s">
        <v>77</v>
      </c>
      <c r="J201" s="5" t="s">
        <v>12</v>
      </c>
      <c r="K201" s="27">
        <v>0.03962962962962963</v>
      </c>
      <c r="L201" s="5" t="s">
        <v>12</v>
      </c>
      <c r="M201" s="4">
        <f>AVERAGE(L201,K201,J201,I201,H201,G201,F201,E201,D201,C201)</f>
        <v>0.041240740740740744</v>
      </c>
      <c r="N201" s="4">
        <f>MIN(L201,K201,J201,I201,H201,G201,F201,E201,D201,C201)</f>
        <v>0.03962962962962963</v>
      </c>
      <c r="O201" s="4">
        <f>TIMEVALUE("1:25:00")-(M201+N201)/2+Q201</f>
        <v>0.018592592592592598</v>
      </c>
      <c r="P201" s="11">
        <f>P$1+O201</f>
        <v>0.7963703703703704</v>
      </c>
    </row>
    <row r="202" spans="1:16" ht="12.75">
      <c r="A202" s="14" t="s">
        <v>20</v>
      </c>
      <c r="B202" s="14">
        <v>2003</v>
      </c>
      <c r="C202" s="27">
        <v>0.03931712962962963</v>
      </c>
      <c r="D202" s="5" t="s">
        <v>77</v>
      </c>
      <c r="E202" s="27">
        <v>0.038275462962962956</v>
      </c>
      <c r="F202" s="5" t="s">
        <v>77</v>
      </c>
      <c r="G202" s="5" t="s">
        <v>77</v>
      </c>
      <c r="H202" s="5">
        <v>0.03949074074074074</v>
      </c>
      <c r="I202" s="5" t="s">
        <v>77</v>
      </c>
      <c r="J202" s="5" t="s">
        <v>77</v>
      </c>
      <c r="K202" s="27">
        <v>0.037175925925925925</v>
      </c>
      <c r="L202" s="5">
        <v>0.037395833333333336</v>
      </c>
      <c r="M202" s="4">
        <f>AVERAGE(L202,K202,J202,I202,H202,G202,F202,E202,D202,C202)</f>
        <v>0.03833101851851852</v>
      </c>
      <c r="N202" s="4">
        <f>MIN(L202,K202,J202,I202,H202,G202,F202,E202,D202,C202)</f>
        <v>0.037175925925925925</v>
      </c>
      <c r="O202" s="4">
        <f>TIMEVALUE("1:25:00")-(M202+N202)/2+Q202</f>
        <v>0.02127430555555556</v>
      </c>
      <c r="P202" s="11">
        <f>P$1+O202</f>
        <v>0.7990520833333333</v>
      </c>
    </row>
    <row r="203" spans="1:16" ht="12.75">
      <c r="A203" s="14" t="s">
        <v>45</v>
      </c>
      <c r="B203" s="14">
        <v>2003</v>
      </c>
      <c r="C203" s="5" t="s">
        <v>77</v>
      </c>
      <c r="D203" s="27">
        <v>0.04064814814814815</v>
      </c>
      <c r="E203" s="27">
        <v>0.03791666666666667</v>
      </c>
      <c r="F203" s="27">
        <v>0.0376851851851852</v>
      </c>
      <c r="G203" s="5" t="s">
        <v>77</v>
      </c>
      <c r="H203" s="5" t="s">
        <v>77</v>
      </c>
      <c r="I203" s="5" t="s">
        <v>77</v>
      </c>
      <c r="J203" s="5" t="s">
        <v>77</v>
      </c>
      <c r="K203" s="5" t="s">
        <v>77</v>
      </c>
      <c r="L203" s="5"/>
      <c r="M203" s="4">
        <f>AVERAGE(L203,K203,J203,I203,H203,G203,F203,E203,D203,C203)</f>
        <v>0.03875000000000001</v>
      </c>
      <c r="N203" s="4">
        <f>MIN(L203,K203,J203,I203,H203,G203,F203,E203,D203,C203)</f>
        <v>0.0376851851851852</v>
      </c>
      <c r="O203" s="4">
        <f>TIMEVALUE("1:25:00")-(M203+N203)/2+Q203</f>
        <v>0.02081018518518518</v>
      </c>
      <c r="P203" s="11">
        <f>P$1+O203</f>
        <v>0.798587962962963</v>
      </c>
    </row>
    <row r="204" spans="1:16" ht="12.75">
      <c r="A204" s="14" t="s">
        <v>19</v>
      </c>
      <c r="B204" s="14">
        <v>2003</v>
      </c>
      <c r="C204" s="5" t="s">
        <v>12</v>
      </c>
      <c r="D204" s="27">
        <v>0.04064814814814815</v>
      </c>
      <c r="E204" s="27">
        <v>0.0404398148148148</v>
      </c>
      <c r="F204" s="5">
        <v>0.040532407407407406</v>
      </c>
      <c r="G204" s="27">
        <v>0.038935185185185184</v>
      </c>
      <c r="H204" s="27">
        <v>0.03885416666666666</v>
      </c>
      <c r="I204" s="5" t="s">
        <v>77</v>
      </c>
      <c r="J204" s="5" t="s">
        <v>77</v>
      </c>
      <c r="K204" s="5">
        <v>0.038969907407407404</v>
      </c>
      <c r="L204" s="5">
        <v>0.041192129629629634</v>
      </c>
      <c r="M204" s="4">
        <f>AVERAGE(L204,K204,J204,I204,H204,G204,F204,E204,D204,C204)</f>
        <v>0.03993882275132275</v>
      </c>
      <c r="N204" s="4">
        <f>MIN(L204,K204,J204,I204,H204,G204,F204,E204,D204,C204)</f>
        <v>0.03885416666666666</v>
      </c>
      <c r="O204" s="4">
        <f>TIMEVALUE("1:25:00")-(M204+N204)/2+Q204</f>
        <v>0.019631283068783076</v>
      </c>
      <c r="P204" s="11">
        <f>P$1+O204</f>
        <v>0.7974090608465608</v>
      </c>
    </row>
    <row r="205" spans="1:16" ht="12.75">
      <c r="A205" s="14" t="s">
        <v>39</v>
      </c>
      <c r="B205" s="14">
        <v>2003</v>
      </c>
      <c r="C205" s="27">
        <v>0.0384375</v>
      </c>
      <c r="D205" s="5">
        <v>0.03881944444444445</v>
      </c>
      <c r="E205" s="5" t="s">
        <v>77</v>
      </c>
      <c r="F205" s="5" t="s">
        <v>77</v>
      </c>
      <c r="G205" s="5" t="s">
        <v>12</v>
      </c>
      <c r="H205" s="27">
        <v>0.0380787037037037</v>
      </c>
      <c r="I205" s="5" t="s">
        <v>77</v>
      </c>
      <c r="J205" s="5" t="s">
        <v>77</v>
      </c>
      <c r="K205" s="5" t="s">
        <v>77</v>
      </c>
      <c r="L205" s="5">
        <v>0.03923611111111111</v>
      </c>
      <c r="M205" s="4">
        <f>AVERAGE(L205,K205,J205,I205,H205,G205,F205,E205,D205,C205)</f>
        <v>0.038642939814814814</v>
      </c>
      <c r="N205" s="4">
        <f>MIN(L205,K205,J205,I205,H205,G205,F205,E205,D205,C205)</f>
        <v>0.0380787037037037</v>
      </c>
      <c r="O205" s="4">
        <f>TIMEVALUE("1:25:00")-(M205+N205)/2+Q205</f>
        <v>0.020666956018518527</v>
      </c>
      <c r="P205" s="11">
        <f>P$1+O205</f>
        <v>0.7984447337962963</v>
      </c>
    </row>
    <row r="206" spans="1:16" ht="12.75">
      <c r="A206" s="14" t="s">
        <v>23</v>
      </c>
      <c r="B206" s="14">
        <v>2003</v>
      </c>
      <c r="C206" s="5" t="s">
        <v>77</v>
      </c>
      <c r="D206" s="5" t="s">
        <v>77</v>
      </c>
      <c r="E206" s="5" t="s">
        <v>77</v>
      </c>
      <c r="F206" s="5" t="s">
        <v>77</v>
      </c>
      <c r="G206" s="5" t="s">
        <v>77</v>
      </c>
      <c r="H206" s="5" t="s">
        <v>77</v>
      </c>
      <c r="I206" s="27">
        <v>0.04189814814814815</v>
      </c>
      <c r="J206" s="5" t="s">
        <v>12</v>
      </c>
      <c r="K206" s="5" t="s">
        <v>12</v>
      </c>
      <c r="L206" s="5"/>
      <c r="M206" s="4">
        <f>AVERAGE(L206,K206,J206,I206,H206,G206,F206,E206,D206,C206)</f>
        <v>0.04189814814814815</v>
      </c>
      <c r="N206" s="4">
        <f>MIN(L206,K206,J206,I206,H206,G206,F206,E206,D206,C206)</f>
        <v>0.04189814814814815</v>
      </c>
      <c r="O206" s="4">
        <f>TIMEVALUE("1:25:00")-(M206+N206)/2+Q206</f>
        <v>0.017129629629629634</v>
      </c>
      <c r="P206" s="11">
        <f>P$1+O206</f>
        <v>0.7949074074074074</v>
      </c>
    </row>
    <row r="207" spans="1:16" ht="12.75">
      <c r="A207" s="14" t="s">
        <v>118</v>
      </c>
      <c r="B207" s="14">
        <v>2003</v>
      </c>
      <c r="C207" s="27">
        <v>0.03770833333333333</v>
      </c>
      <c r="D207" s="5" t="s">
        <v>77</v>
      </c>
      <c r="E207" s="5" t="s">
        <v>77</v>
      </c>
      <c r="F207" s="5" t="s">
        <v>77</v>
      </c>
      <c r="G207" s="27">
        <v>0.037175925925925925</v>
      </c>
      <c r="H207" s="5" t="s">
        <v>77</v>
      </c>
      <c r="I207" s="5">
        <v>0.03736111111111111</v>
      </c>
      <c r="J207" s="5" t="s">
        <v>77</v>
      </c>
      <c r="K207" s="27">
        <v>0.036944444444444446</v>
      </c>
      <c r="L207" s="5"/>
      <c r="M207" s="4">
        <f>AVERAGE(L207,K207,J207,I207,H207,G207,F207,E207,D207,C207)</f>
        <v>0.0372974537037037</v>
      </c>
      <c r="N207" s="4">
        <f>MIN(L207,K207,J207,I207,H207,G207,F207,E207,D207,C207)</f>
        <v>0.036944444444444446</v>
      </c>
      <c r="O207" s="4">
        <f>TIMEVALUE("1:25:00")-(M207+N207)/2+Q207</f>
        <v>0.02190682870370371</v>
      </c>
      <c r="P207" s="11">
        <f>P$1+O207</f>
        <v>0.7996846064814815</v>
      </c>
    </row>
    <row r="208" spans="1:16" ht="12.75">
      <c r="A208" s="14" t="s">
        <v>28</v>
      </c>
      <c r="B208" s="14">
        <v>2003</v>
      </c>
      <c r="C208" s="5" t="s">
        <v>77</v>
      </c>
      <c r="D208" s="5" t="s">
        <v>77</v>
      </c>
      <c r="E208" s="5" t="s">
        <v>77</v>
      </c>
      <c r="F208" s="5" t="s">
        <v>77</v>
      </c>
      <c r="G208" s="5" t="s">
        <v>77</v>
      </c>
      <c r="H208" s="5" t="s">
        <v>77</v>
      </c>
      <c r="I208" s="5" t="s">
        <v>77</v>
      </c>
      <c r="J208" s="5" t="s">
        <v>77</v>
      </c>
      <c r="K208" s="27">
        <v>0.04532407407407407</v>
      </c>
      <c r="L208" s="27">
        <v>0.04478009259259259</v>
      </c>
      <c r="M208" s="4">
        <f>AVERAGE(L208,K208,J208,I208,H208,G208,F208,E208,D208,C208)</f>
        <v>0.045052083333333326</v>
      </c>
      <c r="N208" s="4">
        <f>MIN(L208,K208,J208,I208,H208,G208,F208,E208,D208,C208)</f>
        <v>0.04478009259259259</v>
      </c>
      <c r="O208" s="4">
        <f>TIMEVALUE("1:25:00")-(M208+N208)/2+Q208</f>
        <v>0.01411168981481483</v>
      </c>
      <c r="P208" s="11">
        <f>P$1+O208</f>
        <v>0.7918894675925926</v>
      </c>
    </row>
    <row r="209" spans="1:16" ht="12.75">
      <c r="A209" s="14" t="s">
        <v>25</v>
      </c>
      <c r="B209" s="14">
        <v>2003</v>
      </c>
      <c r="C209" s="27">
        <v>0.03878472222222223</v>
      </c>
      <c r="D209" s="5" t="s">
        <v>77</v>
      </c>
      <c r="E209" s="5" t="s">
        <v>77</v>
      </c>
      <c r="F209" s="5" t="s">
        <v>77</v>
      </c>
      <c r="G209" s="5" t="s">
        <v>77</v>
      </c>
      <c r="H209" s="5" t="s">
        <v>77</v>
      </c>
      <c r="I209" s="5" t="s">
        <v>77</v>
      </c>
      <c r="J209" s="5" t="s">
        <v>77</v>
      </c>
      <c r="K209" s="5" t="s">
        <v>77</v>
      </c>
      <c r="L209" s="5"/>
      <c r="M209" s="4">
        <f>AVERAGE(L209,K209,J209,I209,H209,G209,F209,E209,D209,C209)</f>
        <v>0.03878472222222223</v>
      </c>
      <c r="N209" s="4">
        <f>MIN(L209,K209,J209,I209,H209,G209,F209,E209,D209,C209)</f>
        <v>0.03878472222222223</v>
      </c>
      <c r="O209" s="4">
        <f>TIMEVALUE("1:25:00")-(M209+N209)/2+Q209</f>
        <v>0.020243055555555556</v>
      </c>
      <c r="P209" s="11">
        <f>P$1+O209</f>
        <v>0.7980208333333334</v>
      </c>
    </row>
    <row r="210" spans="1:16" ht="12.75">
      <c r="A210" s="14" t="s">
        <v>22</v>
      </c>
      <c r="B210" s="14">
        <v>2003</v>
      </c>
      <c r="C210" s="5">
        <v>0.04956018518518518</v>
      </c>
      <c r="D210" s="5" t="s">
        <v>77</v>
      </c>
      <c r="E210" s="5" t="s">
        <v>77</v>
      </c>
      <c r="F210" s="5">
        <v>0.04909722222222222</v>
      </c>
      <c r="G210" s="5">
        <v>0.048344907407407406</v>
      </c>
      <c r="H210" s="5" t="s">
        <v>12</v>
      </c>
      <c r="I210" s="5" t="s">
        <v>77</v>
      </c>
      <c r="J210" s="5" t="s">
        <v>77</v>
      </c>
      <c r="K210" s="5" t="s">
        <v>77</v>
      </c>
      <c r="L210" s="5"/>
      <c r="M210" s="4">
        <f>AVERAGE(L210,K210,J210,I210,H210,G210,F210,E210,D210,C210)</f>
        <v>0.049000771604938265</v>
      </c>
      <c r="N210" s="4">
        <f>MIN(L210,K210,J210,I210,H210,G210,F210,E210,D210,C210)</f>
        <v>0.048344907407407406</v>
      </c>
      <c r="O210" s="4">
        <f>TIMEVALUE("1:25:00")-(M210+N210)/2+Q210</f>
        <v>0.010354938271604948</v>
      </c>
      <c r="P210" s="11">
        <f>P$1+O210</f>
        <v>0.7881327160493827</v>
      </c>
    </row>
    <row r="211" spans="1:16" ht="12.75">
      <c r="A211" s="14" t="s">
        <v>26</v>
      </c>
      <c r="B211" s="14">
        <v>2003</v>
      </c>
      <c r="C211" s="5" t="s">
        <v>77</v>
      </c>
      <c r="D211" s="27">
        <v>0.04723379629629629</v>
      </c>
      <c r="E211" s="5" t="s">
        <v>77</v>
      </c>
      <c r="F211" s="27">
        <v>0.04552083333333333</v>
      </c>
      <c r="G211" s="27">
        <v>0.04548611111111111</v>
      </c>
      <c r="H211" s="5">
        <v>0.0459375</v>
      </c>
      <c r="I211" s="5" t="s">
        <v>77</v>
      </c>
      <c r="J211" s="5" t="s">
        <v>77</v>
      </c>
      <c r="K211" s="27">
        <v>0.04395833333333333</v>
      </c>
      <c r="L211" s="5">
        <v>0.04395833333333333</v>
      </c>
      <c r="M211" s="4">
        <f>AVERAGE(L211,K211,J211,I211,H211,G211,F211,E211,D211,C211)</f>
        <v>0.0453491512345679</v>
      </c>
      <c r="N211" s="4">
        <f>MIN(L211,K211,J211,I211,H211,G211,F211,E211,D211,C211)</f>
        <v>0.04395833333333333</v>
      </c>
      <c r="O211" s="4">
        <f>TIMEVALUE("1:25:00")-(M211+N211)/2+Q211</f>
        <v>0.014374035493827174</v>
      </c>
      <c r="P211" s="11">
        <f>P$1+O211</f>
        <v>0.792151813271605</v>
      </c>
    </row>
    <row r="212" spans="1:16" ht="12.75">
      <c r="A212" s="14" t="s">
        <v>14</v>
      </c>
      <c r="B212" s="14">
        <v>2003</v>
      </c>
      <c r="C212" s="5" t="s">
        <v>77</v>
      </c>
      <c r="D212" s="27">
        <v>0.04484953703703705</v>
      </c>
      <c r="E212" s="5" t="s">
        <v>77</v>
      </c>
      <c r="F212" s="5" t="s">
        <v>77</v>
      </c>
      <c r="G212" s="27">
        <v>0.044803240740740734</v>
      </c>
      <c r="H212" s="5">
        <v>0.044988425925925925</v>
      </c>
      <c r="I212" s="27">
        <v>0.04424768518518518</v>
      </c>
      <c r="J212" s="27">
        <v>0.04215277777777778</v>
      </c>
      <c r="K212" s="5">
        <v>0.04248842592592592</v>
      </c>
      <c r="L212" s="27">
        <v>0.04209490740740741</v>
      </c>
      <c r="M212" s="4">
        <f>AVERAGE(L212,K212,J212,I212,H212,G212,F212,E212,D212,C212)</f>
        <v>0.04366071428571428</v>
      </c>
      <c r="N212" s="4">
        <f>MIN(L212,K212,J212,I212,H212,G212,F212,E212,D212,C212)</f>
        <v>0.04209490740740741</v>
      </c>
      <c r="O212" s="4">
        <f>TIMEVALUE("1:25:00")-(M212+N212)/2+Q212</f>
        <v>0.01614996693121694</v>
      </c>
      <c r="P212" s="11">
        <f>P$1+O212</f>
        <v>0.7939277447089947</v>
      </c>
    </row>
    <row r="213" spans="1:16" ht="12.75">
      <c r="A213" s="14" t="s">
        <v>86</v>
      </c>
      <c r="B213" s="14">
        <v>2003</v>
      </c>
      <c r="C213" s="5" t="s">
        <v>77</v>
      </c>
      <c r="D213" s="5" t="s">
        <v>77</v>
      </c>
      <c r="E213" s="5" t="s">
        <v>77</v>
      </c>
      <c r="F213" s="27">
        <v>0.0441087962962963</v>
      </c>
      <c r="G213" s="5" t="s">
        <v>77</v>
      </c>
      <c r="H213" s="5" t="s">
        <v>77</v>
      </c>
      <c r="I213" s="5" t="s">
        <v>77</v>
      </c>
      <c r="J213" s="5" t="s">
        <v>77</v>
      </c>
      <c r="K213" s="5" t="s">
        <v>77</v>
      </c>
      <c r="L213" s="5"/>
      <c r="M213" s="4">
        <f>AVERAGE(L213,K213,J213,I213,H213,G213,F213,E213,D213,C213)</f>
        <v>0.0441087962962963</v>
      </c>
      <c r="N213" s="4">
        <f>MIN(L213,K213,J213,I213,H213,G213,F213,E213,D213,C213)</f>
        <v>0.0441087962962963</v>
      </c>
      <c r="O213" s="4">
        <f>TIMEVALUE("1:25:00")-(M213+N213)/2+Q213</f>
        <v>0.014918981481481484</v>
      </c>
      <c r="P213" s="11">
        <f>P$1+O213</f>
        <v>0.7926967592592593</v>
      </c>
    </row>
    <row r="214" spans="1:16" ht="12.75">
      <c r="A214" s="14" t="s">
        <v>35</v>
      </c>
      <c r="B214" s="14">
        <v>2003</v>
      </c>
      <c r="C214" s="27">
        <v>0.04282407407407408</v>
      </c>
      <c r="D214" s="5">
        <v>0.045925925925925926</v>
      </c>
      <c r="E214" s="27">
        <v>0.042442129629629635</v>
      </c>
      <c r="F214" s="5">
        <v>0.045011574074074065</v>
      </c>
      <c r="G214" s="5">
        <v>0.04392361111111111</v>
      </c>
      <c r="H214" s="5" t="s">
        <v>77</v>
      </c>
      <c r="I214" s="5">
        <v>0.04864583333333333</v>
      </c>
      <c r="J214" s="5">
        <v>0.046435185185185184</v>
      </c>
      <c r="K214" s="5" t="s">
        <v>77</v>
      </c>
      <c r="L214" s="5">
        <v>0.04506944444444445</v>
      </c>
      <c r="M214" s="4">
        <f>AVERAGE(L214,K214,J214,I214,H214,G214,F214,E214,D214,C214)</f>
        <v>0.04503472222222222</v>
      </c>
      <c r="N214" s="4">
        <f>MIN(L214,K214,J214,I214,H214,G214,F214,E214,D214,C214)</f>
        <v>0.042442129629629635</v>
      </c>
      <c r="O214" s="4">
        <f>TIMEVALUE("1:25:00")-(M214+N214)/2+Q214</f>
        <v>0.015289351851851853</v>
      </c>
      <c r="P214" s="11">
        <f>P$1+O214</f>
        <v>0.7930671296296297</v>
      </c>
    </row>
    <row r="215" spans="1:16" ht="12.75">
      <c r="A215" s="14" t="s">
        <v>13</v>
      </c>
      <c r="B215" s="14">
        <v>2003</v>
      </c>
      <c r="C215" s="27">
        <v>0.038622685185185184</v>
      </c>
      <c r="D215" s="5" t="s">
        <v>77</v>
      </c>
      <c r="E215" s="27">
        <v>0.03846064814814815</v>
      </c>
      <c r="F215" s="5" t="s">
        <v>77</v>
      </c>
      <c r="G215" s="5" t="s">
        <v>12</v>
      </c>
      <c r="H215" s="5" t="s">
        <v>77</v>
      </c>
      <c r="I215" s="5" t="s">
        <v>12</v>
      </c>
      <c r="J215" s="5">
        <v>0.04071759259259259</v>
      </c>
      <c r="K215" s="5" t="s">
        <v>77</v>
      </c>
      <c r="L215" s="5"/>
      <c r="M215" s="4">
        <f>AVERAGE(L215,K215,J215,I215,H215,G215,F215,E215,D215,C215)</f>
        <v>0.039266975308641976</v>
      </c>
      <c r="N215" s="4">
        <f>MIN(L215,K215,J215,I215,H215,G215,F215,E215,D215,C215)</f>
        <v>0.03846064814814815</v>
      </c>
      <c r="O215" s="4">
        <f>TIMEVALUE("1:25:00")-(M215+N215)/2+Q215</f>
        <v>0.02016396604938272</v>
      </c>
      <c r="P215" s="11">
        <f>P$1+O215</f>
        <v>0.7979417438271605</v>
      </c>
    </row>
    <row r="216" spans="1:16" ht="12.75">
      <c r="A216" s="14" t="s">
        <v>82</v>
      </c>
      <c r="B216" s="14">
        <v>2003</v>
      </c>
      <c r="C216" s="5" t="s">
        <v>77</v>
      </c>
      <c r="D216" s="5" t="s">
        <v>77</v>
      </c>
      <c r="E216" s="5" t="s">
        <v>77</v>
      </c>
      <c r="F216" s="5" t="s">
        <v>77</v>
      </c>
      <c r="G216" s="5" t="s">
        <v>77</v>
      </c>
      <c r="H216" s="5" t="s">
        <v>77</v>
      </c>
      <c r="I216" s="5" t="s">
        <v>77</v>
      </c>
      <c r="J216" s="5" t="s">
        <v>77</v>
      </c>
      <c r="K216" s="5">
        <v>0.04734953703703704</v>
      </c>
      <c r="L216" s="5"/>
      <c r="M216" s="4">
        <f>AVERAGE(L216,K216,J216,I216,H216,G216,F216,E216,D216,C216)</f>
        <v>0.04734953703703704</v>
      </c>
      <c r="N216" s="4">
        <f>MIN(L216,K216,J216,I216,H216,G216,F216,E216,D216,C216)</f>
        <v>0.04734953703703704</v>
      </c>
      <c r="O216" s="4">
        <f>TIMEVALUE("1:25:00")-(M216+N216)/2+Q216</f>
        <v>0.011678240740740746</v>
      </c>
      <c r="P216" s="11">
        <f>P$1+O216</f>
        <v>0.7894560185185185</v>
      </c>
    </row>
    <row r="217" spans="1:16" ht="12.75">
      <c r="A217" s="14" t="s">
        <v>38</v>
      </c>
      <c r="B217" s="14">
        <v>2003</v>
      </c>
      <c r="C217" s="5" t="s">
        <v>77</v>
      </c>
      <c r="D217" s="5" t="s">
        <v>77</v>
      </c>
      <c r="E217" s="5" t="s">
        <v>77</v>
      </c>
      <c r="F217" s="5" t="s">
        <v>77</v>
      </c>
      <c r="G217" s="5" t="s">
        <v>77</v>
      </c>
      <c r="H217" s="5" t="s">
        <v>77</v>
      </c>
      <c r="I217" s="5" t="s">
        <v>77</v>
      </c>
      <c r="J217" s="5">
        <v>0.04133101851851852</v>
      </c>
      <c r="K217" s="5" t="s">
        <v>77</v>
      </c>
      <c r="L217" s="5"/>
      <c r="M217" s="4">
        <f>AVERAGE(L217,K217,J217,I217,H217,G217,F217,E217,D217,C217)</f>
        <v>0.04133101851851852</v>
      </c>
      <c r="N217" s="4">
        <f>MIN(L217,K217,J217,I217,H217,G217,F217,E217,D217,C217)</f>
        <v>0.04133101851851852</v>
      </c>
      <c r="O217" s="4">
        <f>TIMEVALUE("1:25:00")-(M217+N217)/2+Q217</f>
        <v>0.017696759259259266</v>
      </c>
      <c r="P217" s="11">
        <f>P$1+O217</f>
        <v>0.7954745370370371</v>
      </c>
    </row>
    <row r="218" spans="1:16" ht="12.75">
      <c r="A218" s="14" t="s">
        <v>78</v>
      </c>
      <c r="B218" s="14">
        <v>2003</v>
      </c>
      <c r="C218" s="5">
        <v>0.04159722222222223</v>
      </c>
      <c r="D218" s="5">
        <v>0.04351851851851851</v>
      </c>
      <c r="E218" s="5">
        <v>0.04202546296296296</v>
      </c>
      <c r="F218" s="5" t="s">
        <v>77</v>
      </c>
      <c r="G218" s="5">
        <v>0.04246527777777778</v>
      </c>
      <c r="H218" s="5" t="s">
        <v>77</v>
      </c>
      <c r="I218" s="5" t="s">
        <v>77</v>
      </c>
      <c r="J218" s="5" t="s">
        <v>77</v>
      </c>
      <c r="K218" s="5" t="s">
        <v>77</v>
      </c>
      <c r="L218" s="5"/>
      <c r="M218" s="4">
        <f>AVERAGE(L218,K218,J218,I218,H218,G218,F218,E218,D218,C218)</f>
        <v>0.042401620370370374</v>
      </c>
      <c r="N218" s="4">
        <f>MIN(L218,K218,J218,I218,H218,G218,F218,E218,D218,C218)</f>
        <v>0.04159722222222223</v>
      </c>
      <c r="O218" s="4">
        <f>TIMEVALUE("1:25:00")-(M218+N218)/2+Q218</f>
        <v>0.01702835648148148</v>
      </c>
      <c r="P218" s="11">
        <f>P$1+O218</f>
        <v>0.7948061342592593</v>
      </c>
    </row>
    <row r="219" spans="1:16" ht="12.75">
      <c r="A219" s="14" t="s">
        <v>81</v>
      </c>
      <c r="B219" s="14">
        <v>2003</v>
      </c>
      <c r="C219" s="5" t="s">
        <v>77</v>
      </c>
      <c r="D219" s="5" t="s">
        <v>77</v>
      </c>
      <c r="E219" s="5" t="s">
        <v>77</v>
      </c>
      <c r="F219" s="5" t="s">
        <v>77</v>
      </c>
      <c r="G219" s="5" t="s">
        <v>77</v>
      </c>
      <c r="H219" s="5" t="s">
        <v>77</v>
      </c>
      <c r="I219" s="5" t="s">
        <v>77</v>
      </c>
      <c r="J219" s="5">
        <v>0.03561342592592592</v>
      </c>
      <c r="K219" s="5" t="s">
        <v>77</v>
      </c>
      <c r="L219" s="5"/>
      <c r="M219" s="4">
        <f>AVERAGE(L219,K219,J219,I219,H219,G219,F219,E219,D219,C219)</f>
        <v>0.03561342592592592</v>
      </c>
      <c r="N219" s="4">
        <f>MIN(L219,K219,J219,I219,H219,G219,F219,E219,D219,C219)</f>
        <v>0.03561342592592592</v>
      </c>
      <c r="O219" s="4">
        <f>TIMEVALUE("1:25:00")-(M219+N219)/2+Q219</f>
        <v>0.02341435185185186</v>
      </c>
      <c r="P219" s="11">
        <f>P$1+O219</f>
        <v>0.8011921296296296</v>
      </c>
    </row>
    <row r="220" spans="1:16" ht="12.75">
      <c r="A220" s="14" t="s">
        <v>87</v>
      </c>
      <c r="B220" s="14">
        <v>2003</v>
      </c>
      <c r="C220" s="5" t="s">
        <v>77</v>
      </c>
      <c r="D220" s="5">
        <v>0.03885416666666667</v>
      </c>
      <c r="E220" s="5" t="s">
        <v>77</v>
      </c>
      <c r="F220" s="5" t="s">
        <v>77</v>
      </c>
      <c r="G220" s="5" t="s">
        <v>77</v>
      </c>
      <c r="H220" s="5" t="s">
        <v>77</v>
      </c>
      <c r="I220" s="5">
        <v>0.0375462962962963</v>
      </c>
      <c r="J220" s="5" t="s">
        <v>77</v>
      </c>
      <c r="K220" s="5" t="s">
        <v>77</v>
      </c>
      <c r="L220" s="5"/>
      <c r="M220" s="4">
        <f>AVERAGE(L220,K220,J220,I220,H220,G220,F220,E220,D220,C220)</f>
        <v>0.03820023148148148</v>
      </c>
      <c r="N220" s="4">
        <f>MIN(L220,K220,J220,I220,H220,G220,F220,E220,D220,C220)</f>
        <v>0.0375462962962963</v>
      </c>
      <c r="O220" s="4">
        <f>TIMEVALUE("1:25:00")-(M220+N220)/2+Q220</f>
        <v>0.021154513888888893</v>
      </c>
      <c r="P220" s="11">
        <f>P$1+O220</f>
        <v>0.7989322916666667</v>
      </c>
    </row>
    <row r="221" spans="1:16" ht="12.75">
      <c r="A221" s="14" t="s">
        <v>29</v>
      </c>
      <c r="B221" s="14">
        <v>2003</v>
      </c>
      <c r="C221" s="27">
        <v>0.043634259259259255</v>
      </c>
      <c r="D221" s="5">
        <v>0.04569444444444444</v>
      </c>
      <c r="E221" s="5">
        <v>0.04563657407407408</v>
      </c>
      <c r="F221" s="27">
        <v>0.04321759259259259</v>
      </c>
      <c r="G221" s="27">
        <v>0.041527777777777775</v>
      </c>
      <c r="H221" s="5" t="s">
        <v>77</v>
      </c>
      <c r="I221" s="27">
        <v>0.041365740740740745</v>
      </c>
      <c r="J221" s="5" t="s">
        <v>12</v>
      </c>
      <c r="K221" s="27">
        <v>0.03984953703703704</v>
      </c>
      <c r="L221" s="27">
        <v>0.03918981481481481</v>
      </c>
      <c r="M221" s="4">
        <f>AVERAGE(L221,K221,J221,I221,H221,G221,F221,E221,D221,C221)</f>
        <v>0.042514467592592586</v>
      </c>
      <c r="N221" s="4">
        <f>MIN(L221,K221,J221,I221,H221,G221,F221,E221,D221,C221)</f>
        <v>0.03918981481481481</v>
      </c>
      <c r="O221" s="4">
        <f>TIMEVALUE("1:25:00")-(M221+N221)/2+Q221</f>
        <v>0.018175636574074082</v>
      </c>
      <c r="P221" s="11">
        <f>P$1+O221</f>
        <v>0.7959534143518519</v>
      </c>
    </row>
    <row r="222" spans="1:16" ht="12.75">
      <c r="A222" s="14" t="s">
        <v>16</v>
      </c>
      <c r="B222" s="14">
        <v>2003</v>
      </c>
      <c r="C222" s="5" t="s">
        <v>77</v>
      </c>
      <c r="D222" s="5" t="s">
        <v>77</v>
      </c>
      <c r="E222" s="27">
        <v>0.04170138888888889</v>
      </c>
      <c r="F222" s="5" t="s">
        <v>77</v>
      </c>
      <c r="G222" s="5" t="s">
        <v>77</v>
      </c>
      <c r="H222" s="5" t="s">
        <v>77</v>
      </c>
      <c r="I222" s="5" t="s">
        <v>77</v>
      </c>
      <c r="J222" s="5" t="s">
        <v>77</v>
      </c>
      <c r="K222" s="5">
        <v>0.04245370370370371</v>
      </c>
      <c r="L222" s="5" t="s">
        <v>12</v>
      </c>
      <c r="M222" s="4">
        <f>AVERAGE(L222,K222,J222,I222,H222,G222,F222,E222,D222,C222)</f>
        <v>0.0420775462962963</v>
      </c>
      <c r="N222" s="4">
        <f>MIN(L222,K222,J222,I222,H222,G222,F222,E222,D222,C222)</f>
        <v>0.04170138888888889</v>
      </c>
      <c r="O222" s="4">
        <f>TIMEVALUE("1:25:00")-(M222+N222)/2+Q222</f>
        <v>0.017138310185185184</v>
      </c>
      <c r="P222" s="11">
        <f>P$1+O222</f>
        <v>0.794916087962963</v>
      </c>
    </row>
    <row r="223" spans="1:16" ht="12.75">
      <c r="A223" s="14" t="s">
        <v>30</v>
      </c>
      <c r="B223" s="14">
        <v>2003</v>
      </c>
      <c r="C223" s="5">
        <v>0.0425</v>
      </c>
      <c r="D223" s="5">
        <v>0.043715277777777777</v>
      </c>
      <c r="E223" s="5" t="s">
        <v>77</v>
      </c>
      <c r="F223" s="5" t="s">
        <v>77</v>
      </c>
      <c r="G223" s="5" t="s">
        <v>77</v>
      </c>
      <c r="H223" s="5" t="s">
        <v>77</v>
      </c>
      <c r="I223" s="5" t="s">
        <v>77</v>
      </c>
      <c r="J223" s="5" t="s">
        <v>77</v>
      </c>
      <c r="K223" s="5" t="s">
        <v>77</v>
      </c>
      <c r="L223" s="5"/>
      <c r="M223" s="4">
        <f>AVERAGE(L223,K223,J223,I223,H223,G223,F223,E223,D223,C223)</f>
        <v>0.04310763888888889</v>
      </c>
      <c r="N223" s="4">
        <f>MIN(L223,K223,J223,I223,H223,G223,F223,E223,D223,C223)</f>
        <v>0.0425</v>
      </c>
      <c r="O223" s="4">
        <f>TIMEVALUE("1:25:00")-(M223+N223)/2+Q223</f>
        <v>0.016223958333333337</v>
      </c>
      <c r="P223" s="11">
        <f>P$1+O223</f>
        <v>0.7940017361111111</v>
      </c>
    </row>
    <row r="224" spans="1:16" ht="12.75">
      <c r="A224" s="14" t="s">
        <v>42</v>
      </c>
      <c r="B224" s="14">
        <v>2003</v>
      </c>
      <c r="C224" s="27">
        <v>0.043055555555555555</v>
      </c>
      <c r="D224" s="5">
        <v>0.043460648148148144</v>
      </c>
      <c r="E224" s="27">
        <v>0.04222222222222222</v>
      </c>
      <c r="F224" s="27">
        <v>0.04166666666666667</v>
      </c>
      <c r="G224" s="5">
        <v>0.0419212962962963</v>
      </c>
      <c r="H224" s="5">
        <v>0.04200231481481481</v>
      </c>
      <c r="I224" s="27">
        <v>0.04107638888888889</v>
      </c>
      <c r="J224" s="5">
        <v>0.041192129629629634</v>
      </c>
      <c r="K224" s="27">
        <v>0.03998842592592593</v>
      </c>
      <c r="L224" s="5">
        <v>0.040219907407407406</v>
      </c>
      <c r="M224" s="4">
        <f>AVERAGE(L224,K224,J224,I224,H224,G224,F224,E224,D224,C224)</f>
        <v>0.041680555555555554</v>
      </c>
      <c r="N224" s="4">
        <f>MIN(L224,K224,J224,I224,H224,G224,F224,E224,D224,C224)</f>
        <v>0.03998842592592593</v>
      </c>
      <c r="O224" s="4">
        <f>TIMEVALUE("1:25:00")-(M224+N224)/2+Q224</f>
        <v>0.018193287037037043</v>
      </c>
      <c r="P224" s="11">
        <f>P$1+O224</f>
        <v>0.7959710648148148</v>
      </c>
    </row>
    <row r="225" spans="1:16" ht="12.75">
      <c r="A225" s="14" t="s">
        <v>79</v>
      </c>
      <c r="B225" s="14">
        <v>2003</v>
      </c>
      <c r="C225" s="5" t="s">
        <v>77</v>
      </c>
      <c r="D225" s="5" t="s">
        <v>77</v>
      </c>
      <c r="E225" s="5" t="s">
        <v>77</v>
      </c>
      <c r="F225" s="5" t="s">
        <v>77</v>
      </c>
      <c r="G225" s="5">
        <v>0.04771990740740741</v>
      </c>
      <c r="H225" s="5">
        <v>0.04891203703703704</v>
      </c>
      <c r="I225" s="5">
        <v>0.04891203703703704</v>
      </c>
      <c r="J225" s="5">
        <v>0.04622685185185185</v>
      </c>
      <c r="K225" s="5" t="s">
        <v>77</v>
      </c>
      <c r="L225" s="5"/>
      <c r="M225" s="4">
        <f>AVERAGE(L225,K225,J225,I225,H225,G225,F225,E225,D225,C225)</f>
        <v>0.047942708333333334</v>
      </c>
      <c r="N225" s="4">
        <f>MIN(L225,K225,J225,I225,H225,G225,F225,E225,D225,C225)</f>
        <v>0.04622685185185185</v>
      </c>
      <c r="O225" s="4">
        <f>TIMEVALUE("1:25:00")-(M225+N225)/2+Q225</f>
        <v>0.01194299768518519</v>
      </c>
      <c r="P225" s="11">
        <f>P$1+O225</f>
        <v>0.7897207754629629</v>
      </c>
    </row>
    <row r="226" spans="1:16" ht="12.75">
      <c r="A226" s="14" t="s">
        <v>89</v>
      </c>
      <c r="B226" s="14">
        <v>2003</v>
      </c>
      <c r="C226" s="5" t="s">
        <v>77</v>
      </c>
      <c r="D226" s="5"/>
      <c r="E226" s="5" t="s">
        <v>77</v>
      </c>
      <c r="F226" s="27">
        <v>0.03875</v>
      </c>
      <c r="G226" s="5" t="s">
        <v>77</v>
      </c>
      <c r="H226" s="5" t="s">
        <v>12</v>
      </c>
      <c r="I226" s="5" t="s">
        <v>12</v>
      </c>
      <c r="J226" s="5" t="s">
        <v>77</v>
      </c>
      <c r="K226" s="5" t="s">
        <v>77</v>
      </c>
      <c r="L226" s="5"/>
      <c r="M226" s="4">
        <f>AVERAGE(L226,K226,J226,I226,H226,G226,F226,E226,D226,C226)</f>
        <v>0.03875</v>
      </c>
      <c r="N226" s="4">
        <f>MIN(L226,K226,J226,I226,H226,G226,F226,E226,D226,C226)</f>
        <v>0.03875</v>
      </c>
      <c r="O226" s="4">
        <f>TIMEVALUE("1:25:00")-(M226+N226)/2+Q226</f>
        <v>0.020277777777777783</v>
      </c>
      <c r="P226" s="11">
        <f>P$1+O226</f>
        <v>0.7980555555555555</v>
      </c>
    </row>
    <row r="227" spans="1:16" ht="12.75">
      <c r="A227" s="14" t="s">
        <v>90</v>
      </c>
      <c r="B227" s="14">
        <v>2003</v>
      </c>
      <c r="C227" s="5" t="s">
        <v>77</v>
      </c>
      <c r="D227" s="5" t="s">
        <v>77</v>
      </c>
      <c r="E227" s="5" t="s">
        <v>77</v>
      </c>
      <c r="F227" s="5" t="s">
        <v>77</v>
      </c>
      <c r="G227" s="5" t="s">
        <v>77</v>
      </c>
      <c r="H227" s="5" t="s">
        <v>77</v>
      </c>
      <c r="I227" s="5" t="s">
        <v>77</v>
      </c>
      <c r="J227" s="5">
        <v>0.03960648148148148</v>
      </c>
      <c r="K227" s="5" t="s">
        <v>77</v>
      </c>
      <c r="L227" s="5"/>
      <c r="M227" s="4">
        <f>AVERAGE(L227,K227,J227,I227,H227,G227,F227,E227,D227,C227)</f>
        <v>0.03960648148148148</v>
      </c>
      <c r="N227" s="4">
        <f>MIN(L227,K227,J227,I227,H227,G227,F227,E227,D227,C227)</f>
        <v>0.03960648148148148</v>
      </c>
      <c r="O227" s="4">
        <f>TIMEVALUE("1:25:00")-(M227+N227)/2+Q227</f>
        <v>0.019421296296296305</v>
      </c>
      <c r="P227" s="11">
        <f>P$1+O227</f>
        <v>0.7971990740740741</v>
      </c>
    </row>
    <row r="228" spans="1:16" ht="12.75">
      <c r="A228" s="14" t="s">
        <v>80</v>
      </c>
      <c r="B228" s="14">
        <v>2003</v>
      </c>
      <c r="C228" s="5" t="s">
        <v>77</v>
      </c>
      <c r="D228" s="5" t="s">
        <v>77</v>
      </c>
      <c r="E228" s="5" t="s">
        <v>77</v>
      </c>
      <c r="F228" s="5">
        <v>0.04740740740740741</v>
      </c>
      <c r="G228" s="5">
        <v>0.046342592592592595</v>
      </c>
      <c r="H228" s="5" t="s">
        <v>77</v>
      </c>
      <c r="I228" s="5" t="s">
        <v>77</v>
      </c>
      <c r="J228" s="5" t="s">
        <v>77</v>
      </c>
      <c r="K228" s="5" t="s">
        <v>77</v>
      </c>
      <c r="L228" s="5"/>
      <c r="M228" s="4">
        <f>AVERAGE(L228,K228,J228,I228,H228,G228,F228,E228,D228,C228)</f>
        <v>0.046875</v>
      </c>
      <c r="N228" s="4">
        <f>MIN(L228,K228,J228,I228,H228,G228,F228,E228,D228,C228)</f>
        <v>0.046342592592592595</v>
      </c>
      <c r="O228" s="4">
        <f>TIMEVALUE("1:25:00")-(M228+N228)/2+Q228</f>
        <v>0.012418981481481482</v>
      </c>
      <c r="P228" s="11">
        <f>P$1+O228</f>
        <v>0.7901967592592593</v>
      </c>
    </row>
    <row r="229" ht="12.75">
      <c r="L229" s="5"/>
    </row>
    <row r="230" spans="1:16" ht="12.75">
      <c r="A230" s="12" t="str">
        <f>A1</f>
        <v>Name</v>
      </c>
      <c r="B230" s="12" t="str">
        <f>B1</f>
        <v>year</v>
      </c>
      <c r="C230" s="1" t="s">
        <v>5</v>
      </c>
      <c r="D230" s="1" t="s">
        <v>9</v>
      </c>
      <c r="E230" s="1" t="s">
        <v>34</v>
      </c>
      <c r="F230" s="1" t="s">
        <v>60</v>
      </c>
      <c r="G230" s="1" t="s">
        <v>61</v>
      </c>
      <c r="H230" s="1" t="s">
        <v>63</v>
      </c>
      <c r="I230" s="1" t="s">
        <v>68</v>
      </c>
      <c r="J230" s="1" t="s">
        <v>69</v>
      </c>
      <c r="K230" s="1" t="s">
        <v>71</v>
      </c>
      <c r="L230" s="38" t="s">
        <v>92</v>
      </c>
      <c r="M230" s="12" t="str">
        <f>M1</f>
        <v>avg</v>
      </c>
      <c r="N230" s="12" t="str">
        <f>N1</f>
        <v>best</v>
      </c>
      <c r="O230" s="1" t="str">
        <f>O1</f>
        <v>h'cap</v>
      </c>
      <c r="P230" s="1">
        <f>P1</f>
        <v>0.7777777777777778</v>
      </c>
    </row>
    <row r="231" spans="1:16" ht="12.75">
      <c r="A231" s="14" t="s">
        <v>57</v>
      </c>
      <c r="B231" s="14">
        <v>2004</v>
      </c>
      <c r="C231" s="5"/>
      <c r="D231" s="5"/>
      <c r="E231" s="5">
        <v>0.054375</v>
      </c>
      <c r="F231" s="5" t="s">
        <v>12</v>
      </c>
      <c r="G231" s="5">
        <v>0.05274305555555556</v>
      </c>
      <c r="H231" s="5"/>
      <c r="I231" s="5"/>
      <c r="J231" s="5"/>
      <c r="K231" s="5"/>
      <c r="L231" s="5"/>
      <c r="M231" s="4">
        <f aca="true" t="shared" si="0" ref="M231:M244">AVERAGE(L231,K231,J231,I231,H231,G231,F231,E231,D231,C231)</f>
        <v>0.05355902777777778</v>
      </c>
      <c r="N231" s="4">
        <f aca="true" t="shared" si="1" ref="N231:N244">MIN(L231,K231,J231,I231,H231,G231,F231,E231,D231,C231)</f>
        <v>0.05274305555555556</v>
      </c>
      <c r="O231" s="5">
        <f aca="true" t="shared" si="2" ref="O231:O244">TIMEVALUE("1:20:00")-(M231+N231)/2</f>
        <v>0.002404513888888883</v>
      </c>
      <c r="P231" s="11">
        <f aca="true" t="shared" si="3" ref="P231:P244">TIMEVALUE("18:50:00")+O231</f>
        <v>0.7871267361111111</v>
      </c>
    </row>
    <row r="232" spans="1:16" ht="12.75">
      <c r="A232" s="14" t="s">
        <v>49</v>
      </c>
      <c r="B232" s="14">
        <v>2004</v>
      </c>
      <c r="C232" s="5"/>
      <c r="D232" s="5"/>
      <c r="E232" s="5"/>
      <c r="F232" s="5">
        <v>0.051909722222222225</v>
      </c>
      <c r="G232" s="5"/>
      <c r="H232" s="5"/>
      <c r="I232" s="5"/>
      <c r="J232" s="5"/>
      <c r="K232" s="5"/>
      <c r="L232" s="5"/>
      <c r="M232" s="4">
        <f t="shared" si="0"/>
        <v>0.051909722222222225</v>
      </c>
      <c r="N232" s="4">
        <f t="shared" si="1"/>
        <v>0.051909722222222225</v>
      </c>
      <c r="O232" s="5">
        <f t="shared" si="2"/>
        <v>0.0036458333333333273</v>
      </c>
      <c r="P232" s="11">
        <f t="shared" si="3"/>
        <v>0.7883680555555556</v>
      </c>
    </row>
    <row r="233" spans="1:16" ht="12.75">
      <c r="A233" s="14" t="s">
        <v>66</v>
      </c>
      <c r="B233" s="14">
        <v>2004</v>
      </c>
      <c r="C233" s="5"/>
      <c r="D233" s="5"/>
      <c r="E233" s="5"/>
      <c r="F233" s="5"/>
      <c r="G233" s="5"/>
      <c r="H233" s="5"/>
      <c r="I233" s="5"/>
      <c r="J233" s="5" t="s">
        <v>12</v>
      </c>
      <c r="K233" s="5">
        <v>0.05011574074074074</v>
      </c>
      <c r="L233" s="5"/>
      <c r="M233" s="4">
        <f t="shared" si="0"/>
        <v>0.05011574074074074</v>
      </c>
      <c r="N233" s="4">
        <f t="shared" si="1"/>
        <v>0.05011574074074074</v>
      </c>
      <c r="O233" s="5">
        <f t="shared" si="2"/>
        <v>0.005439814814814814</v>
      </c>
      <c r="P233" s="11">
        <f t="shared" si="3"/>
        <v>0.790162037037037</v>
      </c>
    </row>
    <row r="234" spans="1:16" ht="12.75">
      <c r="A234" s="14" t="s">
        <v>56</v>
      </c>
      <c r="B234" s="14">
        <v>2004</v>
      </c>
      <c r="C234" s="5">
        <v>0.04622685185185185</v>
      </c>
      <c r="D234" s="5"/>
      <c r="E234" s="5"/>
      <c r="F234" s="5"/>
      <c r="G234" s="5"/>
      <c r="H234" s="5"/>
      <c r="I234" s="5"/>
      <c r="J234" s="5"/>
      <c r="K234" s="5"/>
      <c r="L234" s="5"/>
      <c r="M234" s="4">
        <f t="shared" si="0"/>
        <v>0.04622685185185185</v>
      </c>
      <c r="N234" s="4">
        <f t="shared" si="1"/>
        <v>0.04622685185185185</v>
      </c>
      <c r="O234" s="5">
        <f t="shared" si="2"/>
        <v>0.0093287037037037</v>
      </c>
      <c r="P234" s="11">
        <f t="shared" si="3"/>
        <v>0.7940509259259259</v>
      </c>
    </row>
    <row r="235" spans="1:16" ht="12.75">
      <c r="A235" s="14" t="s">
        <v>55</v>
      </c>
      <c r="B235" s="14">
        <v>2004</v>
      </c>
      <c r="C235" s="5"/>
      <c r="D235" s="5">
        <v>0.04618055555555556</v>
      </c>
      <c r="E235" s="5"/>
      <c r="F235" s="5"/>
      <c r="G235" s="5"/>
      <c r="H235" s="5"/>
      <c r="I235" s="5"/>
      <c r="J235" s="5"/>
      <c r="K235" s="5"/>
      <c r="L235" s="5"/>
      <c r="M235" s="4">
        <f t="shared" si="0"/>
        <v>0.04618055555555556</v>
      </c>
      <c r="N235" s="4">
        <f t="shared" si="1"/>
        <v>0.04618055555555556</v>
      </c>
      <c r="O235" s="5">
        <f t="shared" si="2"/>
        <v>0.009374999999999994</v>
      </c>
      <c r="P235" s="11">
        <f t="shared" si="3"/>
        <v>0.7940972222222222</v>
      </c>
    </row>
    <row r="236" spans="1:16" ht="12.75">
      <c r="A236" s="14" t="s">
        <v>54</v>
      </c>
      <c r="B236" s="14">
        <v>2004</v>
      </c>
      <c r="C236" s="5"/>
      <c r="D236" s="5">
        <v>0.04574074074074074</v>
      </c>
      <c r="E236" s="5"/>
      <c r="F236" s="5"/>
      <c r="G236" s="5"/>
      <c r="H236" s="5"/>
      <c r="I236" s="5"/>
      <c r="J236" s="5"/>
      <c r="K236" s="5"/>
      <c r="L236" s="5"/>
      <c r="M236" s="4">
        <f t="shared" si="0"/>
        <v>0.04574074074074074</v>
      </c>
      <c r="N236" s="4">
        <f t="shared" si="1"/>
        <v>0.04574074074074074</v>
      </c>
      <c r="O236" s="5">
        <f t="shared" si="2"/>
        <v>0.009814814814814811</v>
      </c>
      <c r="P236" s="11">
        <f t="shared" si="3"/>
        <v>0.794537037037037</v>
      </c>
    </row>
    <row r="237" spans="1:16" ht="12.75">
      <c r="A237" s="14" t="s">
        <v>51</v>
      </c>
      <c r="B237" s="14">
        <v>2004</v>
      </c>
      <c r="C237" s="5"/>
      <c r="D237" s="5">
        <v>0.04273148148148148</v>
      </c>
      <c r="E237" s="5">
        <v>0.0499537037037037</v>
      </c>
      <c r="F237" s="5"/>
      <c r="G237" s="5"/>
      <c r="H237" s="5"/>
      <c r="I237" s="5"/>
      <c r="J237" s="5"/>
      <c r="K237" s="5"/>
      <c r="L237" s="5"/>
      <c r="M237" s="4">
        <f t="shared" si="0"/>
        <v>0.04634259259259259</v>
      </c>
      <c r="N237" s="4">
        <f t="shared" si="1"/>
        <v>0.04273148148148148</v>
      </c>
      <c r="O237" s="5">
        <f t="shared" si="2"/>
        <v>0.011018518518518518</v>
      </c>
      <c r="P237" s="11">
        <f t="shared" si="3"/>
        <v>0.7957407407407407</v>
      </c>
    </row>
    <row r="238" spans="1:16" ht="12.75">
      <c r="A238" s="14" t="s">
        <v>53</v>
      </c>
      <c r="B238" s="14">
        <v>2004</v>
      </c>
      <c r="C238" s="5">
        <v>0.04594907407407408</v>
      </c>
      <c r="D238" s="5">
        <v>0.043182870370370365</v>
      </c>
      <c r="E238" s="5"/>
      <c r="F238" s="5"/>
      <c r="G238" s="5"/>
      <c r="H238" s="5"/>
      <c r="I238" s="5"/>
      <c r="J238" s="5"/>
      <c r="K238" s="5"/>
      <c r="L238" s="5"/>
      <c r="M238" s="4">
        <f t="shared" si="0"/>
        <v>0.04456597222222222</v>
      </c>
      <c r="N238" s="4">
        <f t="shared" si="1"/>
        <v>0.043182870370370365</v>
      </c>
      <c r="O238" s="5">
        <f t="shared" si="2"/>
        <v>0.011681134259259263</v>
      </c>
      <c r="P238" s="11">
        <f t="shared" si="3"/>
        <v>0.7964033564814814</v>
      </c>
    </row>
    <row r="239" spans="1:16" ht="12.75">
      <c r="A239" s="14" t="s">
        <v>70</v>
      </c>
      <c r="B239" s="14">
        <v>2004</v>
      </c>
      <c r="C239" s="5"/>
      <c r="D239" s="5"/>
      <c r="E239" s="5"/>
      <c r="F239" s="5"/>
      <c r="G239" s="5"/>
      <c r="H239" s="5"/>
      <c r="I239" s="5"/>
      <c r="J239" s="5"/>
      <c r="K239" s="5">
        <v>0.04221064814814815</v>
      </c>
      <c r="L239" s="5"/>
      <c r="M239" s="4">
        <f t="shared" si="0"/>
        <v>0.04221064814814815</v>
      </c>
      <c r="N239" s="4">
        <f t="shared" si="1"/>
        <v>0.04221064814814815</v>
      </c>
      <c r="O239" s="5">
        <f t="shared" si="2"/>
        <v>0.013344907407407403</v>
      </c>
      <c r="P239" s="11">
        <f t="shared" si="3"/>
        <v>0.7980671296296296</v>
      </c>
    </row>
    <row r="240" spans="1:16" ht="12.75">
      <c r="A240" s="14" t="s">
        <v>52</v>
      </c>
      <c r="B240" s="14">
        <v>2004</v>
      </c>
      <c r="C240" s="5"/>
      <c r="D240" s="5">
        <v>0.04114583333333333</v>
      </c>
      <c r="E240" s="5"/>
      <c r="F240" s="5"/>
      <c r="G240" s="5"/>
      <c r="H240" s="5"/>
      <c r="I240" s="5"/>
      <c r="J240" s="5"/>
      <c r="K240" s="5"/>
      <c r="L240" s="5"/>
      <c r="M240" s="4">
        <f t="shared" si="0"/>
        <v>0.04114583333333333</v>
      </c>
      <c r="N240" s="4">
        <f t="shared" si="1"/>
        <v>0.04114583333333333</v>
      </c>
      <c r="O240" s="5">
        <f t="shared" si="2"/>
        <v>0.01440972222222222</v>
      </c>
      <c r="P240" s="11">
        <f t="shared" si="3"/>
        <v>0.7991319444444445</v>
      </c>
    </row>
    <row r="241" spans="1:16" ht="12.75">
      <c r="A241" s="14" t="s">
        <v>50</v>
      </c>
      <c r="B241" s="14">
        <v>2004</v>
      </c>
      <c r="C241" s="5"/>
      <c r="D241" s="5">
        <v>0.04099537037037037</v>
      </c>
      <c r="E241" s="5">
        <v>0.041053240740740744</v>
      </c>
      <c r="F241" s="5"/>
      <c r="G241" s="5"/>
      <c r="H241" s="5"/>
      <c r="I241" s="5">
        <v>0.04146990740740741</v>
      </c>
      <c r="J241" s="5">
        <v>0.04038194444444444</v>
      </c>
      <c r="K241" s="5"/>
      <c r="L241" s="5"/>
      <c r="M241" s="4">
        <f t="shared" si="0"/>
        <v>0.04097511574074074</v>
      </c>
      <c r="N241" s="4">
        <f t="shared" si="1"/>
        <v>0.04038194444444444</v>
      </c>
      <c r="O241" s="5">
        <f t="shared" si="2"/>
        <v>0.014877025462962962</v>
      </c>
      <c r="P241" s="11">
        <f t="shared" si="3"/>
        <v>0.7995992476851852</v>
      </c>
    </row>
    <row r="242" spans="1:16" ht="12.75">
      <c r="A242" s="48" t="s">
        <v>58</v>
      </c>
      <c r="B242" s="14">
        <v>2004</v>
      </c>
      <c r="C242" s="5"/>
      <c r="D242" s="5"/>
      <c r="E242" s="5"/>
      <c r="F242" s="5"/>
      <c r="G242" s="5">
        <v>0.03965277777777778</v>
      </c>
      <c r="H242" s="5">
        <v>0.037731481481481484</v>
      </c>
      <c r="I242" s="5">
        <v>0.03758101851851852</v>
      </c>
      <c r="J242" s="5"/>
      <c r="K242" s="5"/>
      <c r="L242" s="5"/>
      <c r="M242" s="4">
        <f t="shared" si="0"/>
        <v>0.038321759259259264</v>
      </c>
      <c r="N242" s="4">
        <f t="shared" si="1"/>
        <v>0.03758101851851852</v>
      </c>
      <c r="O242" s="5">
        <f t="shared" si="2"/>
        <v>0.017604166666666657</v>
      </c>
      <c r="P242" s="11">
        <f t="shared" si="3"/>
        <v>0.8023263888888889</v>
      </c>
    </row>
    <row r="243" spans="1:16" ht="12.75">
      <c r="A243" s="14" t="s">
        <v>124</v>
      </c>
      <c r="B243" s="14">
        <v>2005</v>
      </c>
      <c r="C243" s="5" t="s">
        <v>77</v>
      </c>
      <c r="D243" s="5"/>
      <c r="E243" s="5" t="s">
        <v>77</v>
      </c>
      <c r="F243" s="5" t="s">
        <v>77</v>
      </c>
      <c r="G243" s="5" t="s">
        <v>77</v>
      </c>
      <c r="H243" s="5" t="s">
        <v>77</v>
      </c>
      <c r="I243" s="5">
        <v>0.044259259259259255</v>
      </c>
      <c r="J243" s="5" t="s">
        <v>77</v>
      </c>
      <c r="K243" s="5" t="s">
        <v>77</v>
      </c>
      <c r="L243" s="5" t="s">
        <v>77</v>
      </c>
      <c r="M243" s="4">
        <f>AVERAGE(L243,K243,J243,I243,H243,G243,F243,E243,D243,C243)</f>
        <v>0.044259259259259255</v>
      </c>
      <c r="N243" s="4">
        <f>MIN(L243,K243,J243,I243,H243,G243,F243,E243,D243,C243)</f>
        <v>0.044259259259259255</v>
      </c>
      <c r="O243" s="5">
        <f>TIMEVALUE("1:20:00")-(M243+N243)/2</f>
        <v>0.011296296296296297</v>
      </c>
      <c r="P243" s="11">
        <f>TIMEVALUE("18:50:00")+O243</f>
        <v>0.7960185185185185</v>
      </c>
    </row>
    <row r="244" spans="1:16" ht="12.75">
      <c r="A244" s="14" t="s">
        <v>91</v>
      </c>
      <c r="B244" s="14">
        <v>2004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4" t="e">
        <f t="shared" si="0"/>
        <v>#DIV/0!</v>
      </c>
      <c r="N244" s="4">
        <f t="shared" si="1"/>
        <v>0</v>
      </c>
      <c r="O244" s="5" t="e">
        <f t="shared" si="2"/>
        <v>#DIV/0!</v>
      </c>
      <c r="P244" s="11" t="e">
        <f t="shared" si="3"/>
        <v>#DIV/0!</v>
      </c>
    </row>
  </sheetData>
  <conditionalFormatting sqref="O233:O243 O245:O246">
    <cfRule type="expression" priority="1" dxfId="0" stopIfTrue="1">
      <formula>NOT($A233=$A232)</formula>
    </cfRule>
  </conditionalFormatting>
  <conditionalFormatting sqref="O244">
    <cfRule type="expression" priority="2" dxfId="0" stopIfTrue="1">
      <formula>NOT($A244=$A235)</formula>
    </cfRule>
  </conditionalFormatting>
  <conditionalFormatting sqref="O229:O230">
    <cfRule type="expression" priority="3" dxfId="0" stopIfTrue="1">
      <formula>NOT($A229=$A227)</formula>
    </cfRule>
  </conditionalFormatting>
  <printOptions/>
  <pageMargins left="0.36" right="0.23" top="0.2" bottom="0.18" header="0.2" footer="0.13"/>
  <pageSetup fitToHeight="2" horizontalDpi="600" verticalDpi="600" orientation="landscape" paperSize="9" r:id="rId1"/>
  <rowBreaks count="4" manualBreakCount="4">
    <brk id="68" max="255" man="1"/>
    <brk id="118" max="255" man="1"/>
    <brk id="163" max="255" man="1"/>
    <brk id="19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4" customWidth="1"/>
    <col min="2" max="2" width="18.421875" style="14" customWidth="1"/>
    <col min="3" max="3" width="3.7109375" style="14" customWidth="1"/>
    <col min="4" max="4" width="4.140625" style="14" customWidth="1"/>
    <col min="5" max="6" width="6.28125" style="6" customWidth="1"/>
    <col min="7" max="7" width="6.57421875" style="6" customWidth="1"/>
    <col min="8" max="8" width="5.00390625" style="6" customWidth="1"/>
    <col min="9" max="10" width="6.7109375" style="6" customWidth="1"/>
    <col min="11" max="11" width="5.00390625" style="6" customWidth="1"/>
    <col min="12" max="12" width="7.28125" style="6" customWidth="1"/>
    <col min="13" max="13" width="7.421875" style="6" customWidth="1"/>
    <col min="14" max="14" width="5.00390625" style="6" customWidth="1"/>
    <col min="15" max="15" width="6.7109375" style="6" customWidth="1"/>
    <col min="16" max="16" width="5.140625" style="6" customWidth="1"/>
    <col min="17" max="17" width="18.28125" style="14" customWidth="1"/>
    <col min="18" max="16384" width="8.8515625" style="14" customWidth="1"/>
  </cols>
  <sheetData>
    <row r="1" spans="1:19" ht="12.75">
      <c r="A1" s="12" t="s">
        <v>150</v>
      </c>
      <c r="B1" s="12" t="s">
        <v>1</v>
      </c>
      <c r="C1" s="12" t="s">
        <v>136</v>
      </c>
      <c r="D1" s="12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3" t="s">
        <v>11</v>
      </c>
      <c r="Q1" s="12" t="s">
        <v>1</v>
      </c>
      <c r="R1" s="2" t="s">
        <v>205</v>
      </c>
      <c r="S1" s="2" t="s">
        <v>206</v>
      </c>
    </row>
    <row r="2" spans="1:18" ht="12.75">
      <c r="A2" s="29">
        <f aca="true" t="shared" si="0" ref="A2:A24">P2</f>
        <v>1</v>
      </c>
      <c r="B2" s="15" t="s">
        <v>20</v>
      </c>
      <c r="C2" s="15">
        <v>20</v>
      </c>
      <c r="D2" s="52">
        <v>14</v>
      </c>
      <c r="E2" s="27">
        <f aca="true" t="shared" si="1" ref="E2:E24">IF(ISBLANK($D2),"",TIMEVALUE("0:1")*D2)</f>
        <v>0.009722222222222222</v>
      </c>
      <c r="F2" s="4">
        <v>0.01300925925925926</v>
      </c>
      <c r="G2" s="28">
        <f aca="true" t="shared" si="2" ref="G2:G24">IF(F2="dnf","dnf",IF(ISBLANK(F2),"",F2-E2))</f>
        <v>0.003287037037037038</v>
      </c>
      <c r="H2" s="29">
        <f aca="true" t="shared" si="3" ref="H2:H24">IF(ISBLANK(F2),"",IF(F2="dnf","dnf",RANK(G2,G$2:G$24,1)))</f>
        <v>2</v>
      </c>
      <c r="I2" s="4">
        <v>0.033587962962962965</v>
      </c>
      <c r="J2" s="28">
        <f aca="true" t="shared" si="4" ref="J2:J24">IF(I2="dnf","dnf",IF(ISBLANK(I2),"",I2-F2))</f>
        <v>0.020578703703703703</v>
      </c>
      <c r="K2" s="29">
        <f aca="true" t="shared" si="5" ref="K2:K24">IF(ISBLANK(I2),"",IF(I2="dnf","dnf",RANK(J2,J$2:J$24,1)))</f>
        <v>2</v>
      </c>
      <c r="L2" s="4">
        <v>0.04520833333333333</v>
      </c>
      <c r="M2" s="28">
        <f aca="true" t="shared" si="6" ref="M2:M24">IF(L2="dnf","dnf",IF(ISBLANK(L2),"",L2-I2))</f>
        <v>0.011620370370370364</v>
      </c>
      <c r="N2" s="29">
        <f aca="true" t="shared" si="7" ref="N2:N24">IF(ISBLANK(L2),"",IF(L2="dnf","dnf",RANK(M2,M$2:M$24,1)))</f>
        <v>1</v>
      </c>
      <c r="O2" s="28">
        <f aca="true" t="shared" si="8" ref="O2:O24">IF(L2="dnf","dnf",IF(ISBLANK(L2),"",G2+J2+M2))</f>
        <v>0.03548611111111111</v>
      </c>
      <c r="P2" s="29">
        <f aca="true" t="shared" si="9" ref="P2:P24">IF(ISBLANK(L2),"",IF(N2="dnf","dnf",RANK(O2,O$2:O$24,1)))</f>
        <v>1</v>
      </c>
      <c r="Q2" s="30" t="str">
        <f aca="true" t="shared" si="10" ref="Q2:Q24">B2</f>
        <v>Crispin Hetherington</v>
      </c>
      <c r="R2" s="53">
        <f aca="true" t="shared" si="11" ref="R2:R24">IF(ISBLANK(B2),"",IF(ISBLANK(D2),"",TIMEVALUE("1:8")-E2))</f>
        <v>0.0375</v>
      </c>
    </row>
    <row r="3" spans="1:18" ht="12.75">
      <c r="A3" s="29">
        <f t="shared" si="0"/>
        <v>2</v>
      </c>
      <c r="B3" s="15" t="s">
        <v>189</v>
      </c>
      <c r="C3" s="15">
        <v>21</v>
      </c>
      <c r="D3" s="52">
        <v>14</v>
      </c>
      <c r="E3" s="27">
        <f t="shared" si="1"/>
        <v>0.009722222222222222</v>
      </c>
      <c r="F3" s="4">
        <v>0.013032407407407407</v>
      </c>
      <c r="G3" s="28">
        <f t="shared" si="2"/>
        <v>0.003310185185185185</v>
      </c>
      <c r="H3" s="29">
        <f t="shared" si="3"/>
        <v>3</v>
      </c>
      <c r="I3" s="4">
        <v>0.033680555555555554</v>
      </c>
      <c r="J3" s="28">
        <f t="shared" si="4"/>
        <v>0.020648148148148145</v>
      </c>
      <c r="K3" s="29">
        <f t="shared" si="5"/>
        <v>4</v>
      </c>
      <c r="L3" s="4">
        <v>0.04653935185185185</v>
      </c>
      <c r="M3" s="28">
        <f t="shared" si="6"/>
        <v>0.012858796296296299</v>
      </c>
      <c r="N3" s="29">
        <f t="shared" si="7"/>
        <v>2</v>
      </c>
      <c r="O3" s="28">
        <f t="shared" si="8"/>
        <v>0.03681712962962963</v>
      </c>
      <c r="P3" s="29">
        <f t="shared" si="9"/>
        <v>2</v>
      </c>
      <c r="Q3" s="30" t="str">
        <f t="shared" si="10"/>
        <v>Ian Loades</v>
      </c>
      <c r="R3" s="53">
        <f t="shared" si="11"/>
        <v>0.0375</v>
      </c>
    </row>
    <row r="4" spans="1:18" ht="12.75">
      <c r="A4" s="29">
        <f t="shared" si="0"/>
        <v>3</v>
      </c>
      <c r="B4" s="15" t="s">
        <v>158</v>
      </c>
      <c r="C4" s="15">
        <v>19</v>
      </c>
      <c r="D4" s="52">
        <v>14</v>
      </c>
      <c r="E4" s="27">
        <f t="shared" si="1"/>
        <v>0.009722222222222222</v>
      </c>
      <c r="F4" s="4">
        <v>0.01318287037037037</v>
      </c>
      <c r="G4" s="28">
        <f t="shared" si="2"/>
        <v>0.0034606481481481485</v>
      </c>
      <c r="H4" s="29">
        <f t="shared" si="3"/>
        <v>5</v>
      </c>
      <c r="I4" s="4">
        <v>0.03362268518518518</v>
      </c>
      <c r="J4" s="28">
        <f t="shared" si="4"/>
        <v>0.020439814814814806</v>
      </c>
      <c r="K4" s="29">
        <f t="shared" si="5"/>
        <v>1</v>
      </c>
      <c r="L4" s="4">
        <v>0.04664351851851852</v>
      </c>
      <c r="M4" s="28">
        <f t="shared" si="6"/>
        <v>0.013020833333333343</v>
      </c>
      <c r="N4" s="29">
        <f t="shared" si="7"/>
        <v>3</v>
      </c>
      <c r="O4" s="28">
        <f t="shared" si="8"/>
        <v>0.0369212962962963</v>
      </c>
      <c r="P4" s="29">
        <f t="shared" si="9"/>
        <v>3</v>
      </c>
      <c r="Q4" s="30" t="str">
        <f t="shared" si="10"/>
        <v>Giles Chalk</v>
      </c>
      <c r="R4" s="53">
        <f t="shared" si="11"/>
        <v>0.0375</v>
      </c>
    </row>
    <row r="5" spans="1:18" ht="12.75">
      <c r="A5" s="29">
        <f t="shared" si="0"/>
        <v>4</v>
      </c>
      <c r="B5" s="50" t="s">
        <v>155</v>
      </c>
      <c r="C5" s="15">
        <v>16</v>
      </c>
      <c r="D5" s="52">
        <v>12</v>
      </c>
      <c r="E5" s="27">
        <f t="shared" si="1"/>
        <v>0.008333333333333333</v>
      </c>
      <c r="F5" s="4">
        <v>0.012106481481481482</v>
      </c>
      <c r="G5" s="28">
        <f t="shared" si="2"/>
        <v>0.0037731481481481487</v>
      </c>
      <c r="H5" s="29">
        <f t="shared" si="3"/>
        <v>9</v>
      </c>
      <c r="I5" s="4">
        <v>0.033854166666666664</v>
      </c>
      <c r="J5" s="28">
        <f t="shared" si="4"/>
        <v>0.021747685185185182</v>
      </c>
      <c r="K5" s="29">
        <f t="shared" si="5"/>
        <v>7</v>
      </c>
      <c r="L5" s="4">
        <v>0.047442129629629626</v>
      </c>
      <c r="M5" s="28">
        <f t="shared" si="6"/>
        <v>0.013587962962962961</v>
      </c>
      <c r="N5" s="29">
        <f t="shared" si="7"/>
        <v>7</v>
      </c>
      <c r="O5" s="28">
        <f t="shared" si="8"/>
        <v>0.039108796296296294</v>
      </c>
      <c r="P5" s="29">
        <f t="shared" si="9"/>
        <v>4</v>
      </c>
      <c r="Q5" s="30" t="str">
        <f t="shared" si="10"/>
        <v>Emma-Kate Lidbury</v>
      </c>
      <c r="R5" s="53">
        <f t="shared" si="11"/>
        <v>0.03888888888888889</v>
      </c>
    </row>
    <row r="6" spans="1:18" ht="12.75">
      <c r="A6" s="29">
        <f t="shared" si="0"/>
        <v>5</v>
      </c>
      <c r="B6" s="15" t="s">
        <v>181</v>
      </c>
      <c r="C6" s="15">
        <v>18</v>
      </c>
      <c r="D6" s="52">
        <v>12</v>
      </c>
      <c r="E6" s="27">
        <f t="shared" si="1"/>
        <v>0.008333333333333333</v>
      </c>
      <c r="F6" s="4">
        <v>0.012280092592592592</v>
      </c>
      <c r="G6" s="28">
        <f t="shared" si="2"/>
        <v>0.003946759259259259</v>
      </c>
      <c r="H6" s="29">
        <f t="shared" si="3"/>
        <v>17</v>
      </c>
      <c r="I6" s="4">
        <v>0.034270833333333334</v>
      </c>
      <c r="J6" s="28">
        <f t="shared" si="4"/>
        <v>0.02199074074074074</v>
      </c>
      <c r="K6" s="29">
        <f t="shared" si="5"/>
        <v>8</v>
      </c>
      <c r="L6" s="4">
        <v>0.04753472222222222</v>
      </c>
      <c r="M6" s="28">
        <f t="shared" si="6"/>
        <v>0.013263888888888888</v>
      </c>
      <c r="N6" s="29">
        <f t="shared" si="7"/>
        <v>4</v>
      </c>
      <c r="O6" s="28">
        <f t="shared" si="8"/>
        <v>0.03920138888888889</v>
      </c>
      <c r="P6" s="29">
        <f t="shared" si="9"/>
        <v>5</v>
      </c>
      <c r="Q6" s="30" t="str">
        <f t="shared" si="10"/>
        <v>Ross Muir</v>
      </c>
      <c r="R6" s="53">
        <f t="shared" si="11"/>
        <v>0.03888888888888889</v>
      </c>
    </row>
    <row r="7" spans="1:18" ht="12.75">
      <c r="A7" s="29">
        <f t="shared" si="0"/>
        <v>6</v>
      </c>
      <c r="B7" s="15" t="s">
        <v>162</v>
      </c>
      <c r="C7" s="15">
        <v>14</v>
      </c>
      <c r="D7" s="52">
        <v>10</v>
      </c>
      <c r="E7" s="27">
        <f t="shared" si="1"/>
        <v>0.006944444444444445</v>
      </c>
      <c r="F7" s="4">
        <v>0.010416666666666666</v>
      </c>
      <c r="G7" s="28">
        <f t="shared" si="2"/>
        <v>0.003472222222222221</v>
      </c>
      <c r="H7" s="29">
        <f t="shared" si="3"/>
        <v>6</v>
      </c>
      <c r="I7" s="4">
        <v>0.03351851851851852</v>
      </c>
      <c r="J7" s="28">
        <f t="shared" si="4"/>
        <v>0.023101851851851853</v>
      </c>
      <c r="K7" s="29">
        <f t="shared" si="5"/>
        <v>9</v>
      </c>
      <c r="L7" s="4">
        <v>0.04699074074074074</v>
      </c>
      <c r="M7" s="28">
        <f t="shared" si="6"/>
        <v>0.013472222222222226</v>
      </c>
      <c r="N7" s="29">
        <f t="shared" si="7"/>
        <v>5</v>
      </c>
      <c r="O7" s="28">
        <f t="shared" si="8"/>
        <v>0.0400462962962963</v>
      </c>
      <c r="P7" s="29">
        <f t="shared" si="9"/>
        <v>6</v>
      </c>
      <c r="Q7" s="30" t="str">
        <f t="shared" si="10"/>
        <v>Kelvin Fowler</v>
      </c>
      <c r="R7" s="53">
        <f t="shared" si="11"/>
        <v>0.04027777777777777</v>
      </c>
    </row>
    <row r="8" spans="1:18" ht="12.75">
      <c r="A8" s="29">
        <f t="shared" si="0"/>
        <v>7</v>
      </c>
      <c r="B8" s="15" t="s">
        <v>140</v>
      </c>
      <c r="C8" s="15">
        <v>15</v>
      </c>
      <c r="D8" s="52">
        <v>10</v>
      </c>
      <c r="E8" s="27">
        <f t="shared" si="1"/>
        <v>0.006944444444444445</v>
      </c>
      <c r="F8" s="4">
        <v>0.010439814814814813</v>
      </c>
      <c r="G8" s="28">
        <f t="shared" si="2"/>
        <v>0.0034953703703703683</v>
      </c>
      <c r="H8" s="29">
        <f t="shared" si="3"/>
        <v>7</v>
      </c>
      <c r="I8" s="4">
        <v>0.033553240740740745</v>
      </c>
      <c r="J8" s="28">
        <f t="shared" si="4"/>
        <v>0.023113425925925933</v>
      </c>
      <c r="K8" s="29">
        <f t="shared" si="5"/>
        <v>11</v>
      </c>
      <c r="L8" s="4">
        <v>0.04704861111111111</v>
      </c>
      <c r="M8" s="28">
        <f t="shared" si="6"/>
        <v>0.013495370370370366</v>
      </c>
      <c r="N8" s="29">
        <f t="shared" si="7"/>
        <v>6</v>
      </c>
      <c r="O8" s="28">
        <f t="shared" si="8"/>
        <v>0.04010416666666666</v>
      </c>
      <c r="P8" s="29">
        <f t="shared" si="9"/>
        <v>7</v>
      </c>
      <c r="Q8" s="30" t="str">
        <f t="shared" si="10"/>
        <v>James Messer</v>
      </c>
      <c r="R8" s="53">
        <f t="shared" si="11"/>
        <v>0.04027777777777777</v>
      </c>
    </row>
    <row r="9" spans="1:18" ht="12.75">
      <c r="A9" s="29">
        <f t="shared" si="0"/>
        <v>8</v>
      </c>
      <c r="B9" s="15" t="s">
        <v>152</v>
      </c>
      <c r="C9" s="15">
        <v>11</v>
      </c>
      <c r="D9" s="52">
        <v>8</v>
      </c>
      <c r="E9" s="27">
        <f t="shared" si="1"/>
        <v>0.005555555555555556</v>
      </c>
      <c r="F9" s="4">
        <v>0.009236111111111112</v>
      </c>
      <c r="G9" s="28">
        <f t="shared" si="2"/>
        <v>0.003680555555555556</v>
      </c>
      <c r="H9" s="29">
        <f t="shared" si="3"/>
        <v>8</v>
      </c>
      <c r="I9" s="4">
        <v>0.03284722222222222</v>
      </c>
      <c r="J9" s="28">
        <f t="shared" si="4"/>
        <v>0.02361111111111111</v>
      </c>
      <c r="K9" s="29">
        <f t="shared" si="5"/>
        <v>12</v>
      </c>
      <c r="L9" s="4">
        <v>0.04644675925925926</v>
      </c>
      <c r="M9" s="28">
        <f t="shared" si="6"/>
        <v>0.013599537037037035</v>
      </c>
      <c r="N9" s="29">
        <f t="shared" si="7"/>
        <v>8</v>
      </c>
      <c r="O9" s="28">
        <f t="shared" si="8"/>
        <v>0.0408912037037037</v>
      </c>
      <c r="P9" s="29">
        <f t="shared" si="9"/>
        <v>8</v>
      </c>
      <c r="Q9" s="30" t="str">
        <f t="shared" si="10"/>
        <v>Richard Dunbabin</v>
      </c>
      <c r="R9" s="53">
        <f t="shared" si="11"/>
        <v>0.041666666666666664</v>
      </c>
    </row>
    <row r="10" spans="1:18" ht="12.75">
      <c r="A10" s="29">
        <f t="shared" si="0"/>
        <v>9</v>
      </c>
      <c r="B10" s="15" t="s">
        <v>138</v>
      </c>
      <c r="C10" s="15">
        <v>10</v>
      </c>
      <c r="D10" s="52">
        <v>8</v>
      </c>
      <c r="E10" s="27">
        <f t="shared" si="1"/>
        <v>0.005555555555555556</v>
      </c>
      <c r="F10" s="4">
        <v>0.009340277777777777</v>
      </c>
      <c r="G10" s="28">
        <f t="shared" si="2"/>
        <v>0.0037847222222222214</v>
      </c>
      <c r="H10" s="29">
        <f t="shared" si="3"/>
        <v>10</v>
      </c>
      <c r="I10" s="4">
        <v>0.033067129629629634</v>
      </c>
      <c r="J10" s="28">
        <f t="shared" si="4"/>
        <v>0.023726851851851857</v>
      </c>
      <c r="K10" s="29">
        <f t="shared" si="5"/>
        <v>13</v>
      </c>
      <c r="L10" s="4">
        <v>0.04680555555555555</v>
      </c>
      <c r="M10" s="28">
        <f t="shared" si="6"/>
        <v>0.013738425925925918</v>
      </c>
      <c r="N10" s="29">
        <f t="shared" si="7"/>
        <v>9</v>
      </c>
      <c r="O10" s="28">
        <f t="shared" si="8"/>
        <v>0.041249999999999995</v>
      </c>
      <c r="P10" s="29">
        <f t="shared" si="9"/>
        <v>9</v>
      </c>
      <c r="Q10" s="30" t="str">
        <f t="shared" si="10"/>
        <v>Lee Wagstaff</v>
      </c>
      <c r="R10" s="53">
        <f t="shared" si="11"/>
        <v>0.041666666666666664</v>
      </c>
    </row>
    <row r="11" spans="1:18" ht="12.75">
      <c r="A11" s="29">
        <f t="shared" si="0"/>
        <v>10</v>
      </c>
      <c r="B11" s="15" t="s">
        <v>209</v>
      </c>
      <c r="C11" s="15">
        <v>9</v>
      </c>
      <c r="D11" s="52">
        <v>6</v>
      </c>
      <c r="E11" s="27">
        <f t="shared" si="1"/>
        <v>0.004166666666666667</v>
      </c>
      <c r="F11" s="4">
        <v>0.007974537037037037</v>
      </c>
      <c r="G11" s="28">
        <f t="shared" si="2"/>
        <v>0.0038078703703703703</v>
      </c>
      <c r="H11" s="29">
        <f t="shared" si="3"/>
        <v>11</v>
      </c>
      <c r="I11" s="4">
        <v>0.0319212962962963</v>
      </c>
      <c r="J11" s="28">
        <f t="shared" si="4"/>
        <v>0.023946759259259265</v>
      </c>
      <c r="K11" s="29">
        <f t="shared" si="5"/>
        <v>15</v>
      </c>
      <c r="L11" s="4">
        <v>0.046099537037037036</v>
      </c>
      <c r="M11" s="28">
        <f t="shared" si="6"/>
        <v>0.014178240740740734</v>
      </c>
      <c r="N11" s="29">
        <f t="shared" si="7"/>
        <v>11</v>
      </c>
      <c r="O11" s="28">
        <f t="shared" si="8"/>
        <v>0.04193287037037037</v>
      </c>
      <c r="P11" s="29">
        <f t="shared" si="9"/>
        <v>10</v>
      </c>
      <c r="Q11" s="30" t="str">
        <f t="shared" si="10"/>
        <v>Tony Turner</v>
      </c>
      <c r="R11" s="53">
        <f t="shared" si="11"/>
        <v>0.043055555555555555</v>
      </c>
    </row>
    <row r="12" spans="1:18" ht="12.75">
      <c r="A12" s="29">
        <f t="shared" si="0"/>
        <v>11</v>
      </c>
      <c r="B12" s="15" t="s">
        <v>183</v>
      </c>
      <c r="C12" s="15">
        <v>12</v>
      </c>
      <c r="D12" s="52">
        <v>8</v>
      </c>
      <c r="E12" s="27">
        <f t="shared" si="1"/>
        <v>0.005555555555555556</v>
      </c>
      <c r="F12" s="4">
        <v>0.009479166666666667</v>
      </c>
      <c r="G12" s="28">
        <f t="shared" si="2"/>
        <v>0.003923611111111111</v>
      </c>
      <c r="H12" s="29">
        <f t="shared" si="3"/>
        <v>16</v>
      </c>
      <c r="I12" s="4">
        <v>0.03259259259259259</v>
      </c>
      <c r="J12" s="28">
        <f t="shared" si="4"/>
        <v>0.023113425925925923</v>
      </c>
      <c r="K12" s="29">
        <f t="shared" si="5"/>
        <v>10</v>
      </c>
      <c r="L12" s="4">
        <v>0.04776620370370371</v>
      </c>
      <c r="M12" s="28">
        <f t="shared" si="6"/>
        <v>0.015173611111111117</v>
      </c>
      <c r="N12" s="29">
        <f t="shared" si="7"/>
        <v>16</v>
      </c>
      <c r="O12" s="28">
        <f t="shared" si="8"/>
        <v>0.04221064814814815</v>
      </c>
      <c r="P12" s="29">
        <f t="shared" si="9"/>
        <v>11</v>
      </c>
      <c r="Q12" s="30" t="str">
        <f t="shared" si="10"/>
        <v>Alastair Morton</v>
      </c>
      <c r="R12" s="53">
        <f t="shared" si="11"/>
        <v>0.041666666666666664</v>
      </c>
    </row>
    <row r="13" spans="1:18" ht="12.75">
      <c r="A13" s="29">
        <f t="shared" si="0"/>
        <v>12</v>
      </c>
      <c r="B13" s="50" t="s">
        <v>192</v>
      </c>
      <c r="C13" s="15">
        <v>13</v>
      </c>
      <c r="D13" s="52">
        <v>8</v>
      </c>
      <c r="E13" s="27">
        <f t="shared" si="1"/>
        <v>0.005555555555555556</v>
      </c>
      <c r="F13" s="4">
        <v>0.009571759259259259</v>
      </c>
      <c r="G13" s="28">
        <f t="shared" si="2"/>
        <v>0.004016203703703703</v>
      </c>
      <c r="H13" s="29">
        <f t="shared" si="3"/>
        <v>19</v>
      </c>
      <c r="I13" s="4">
        <v>0.03401620370370371</v>
      </c>
      <c r="J13" s="28">
        <f t="shared" si="4"/>
        <v>0.02444444444444445</v>
      </c>
      <c r="K13" s="29">
        <f t="shared" si="5"/>
        <v>16</v>
      </c>
      <c r="L13" s="4">
        <v>0.04788194444444444</v>
      </c>
      <c r="M13" s="28">
        <f t="shared" si="6"/>
        <v>0.013865740740740734</v>
      </c>
      <c r="N13" s="29">
        <f t="shared" si="7"/>
        <v>10</v>
      </c>
      <c r="O13" s="28">
        <f t="shared" si="8"/>
        <v>0.042326388888888886</v>
      </c>
      <c r="P13" s="29">
        <f t="shared" si="9"/>
        <v>12</v>
      </c>
      <c r="Q13" s="30" t="str">
        <f t="shared" si="10"/>
        <v>Ruth Burnett</v>
      </c>
      <c r="R13" s="53">
        <f t="shared" si="11"/>
        <v>0.041666666666666664</v>
      </c>
    </row>
    <row r="14" spans="1:18" ht="12.75">
      <c r="A14" s="29">
        <f t="shared" si="0"/>
        <v>13</v>
      </c>
      <c r="B14" s="15" t="s">
        <v>188</v>
      </c>
      <c r="C14" s="15">
        <v>8</v>
      </c>
      <c r="D14" s="52">
        <v>6</v>
      </c>
      <c r="E14" s="27">
        <f t="shared" si="1"/>
        <v>0.004166666666666667</v>
      </c>
      <c r="F14" s="4">
        <v>0.008032407407407407</v>
      </c>
      <c r="G14" s="28">
        <f t="shared" si="2"/>
        <v>0.00386574074074074</v>
      </c>
      <c r="H14" s="29">
        <f t="shared" si="3"/>
        <v>13</v>
      </c>
      <c r="I14" s="4">
        <v>0.03181712962962963</v>
      </c>
      <c r="J14" s="28">
        <f t="shared" si="4"/>
        <v>0.023784722222222228</v>
      </c>
      <c r="K14" s="29">
        <f t="shared" si="5"/>
        <v>14</v>
      </c>
      <c r="L14" s="4">
        <v>0.0465625</v>
      </c>
      <c r="M14" s="28">
        <f t="shared" si="6"/>
        <v>0.014745370370370367</v>
      </c>
      <c r="N14" s="29">
        <f t="shared" si="7"/>
        <v>14</v>
      </c>
      <c r="O14" s="28">
        <f t="shared" si="8"/>
        <v>0.042395833333333334</v>
      </c>
      <c r="P14" s="29">
        <f t="shared" si="9"/>
        <v>13</v>
      </c>
      <c r="Q14" s="30" t="str">
        <f t="shared" si="10"/>
        <v>Guy Roberts</v>
      </c>
      <c r="R14" s="53">
        <f t="shared" si="11"/>
        <v>0.043055555555555555</v>
      </c>
    </row>
    <row r="15" spans="1:19" ht="12.75">
      <c r="A15" s="29">
        <f t="shared" si="0"/>
        <v>14</v>
      </c>
      <c r="B15" s="15" t="s">
        <v>202</v>
      </c>
      <c r="C15" s="15">
        <v>7</v>
      </c>
      <c r="D15" s="52">
        <v>6</v>
      </c>
      <c r="E15" s="27">
        <f t="shared" si="1"/>
        <v>0.004166666666666667</v>
      </c>
      <c r="F15" s="4">
        <v>0.007997685185185186</v>
      </c>
      <c r="G15" s="28">
        <f t="shared" si="2"/>
        <v>0.003831018518518519</v>
      </c>
      <c r="H15" s="29">
        <f t="shared" si="3"/>
        <v>12</v>
      </c>
      <c r="I15" s="4">
        <v>0.03253472222222222</v>
      </c>
      <c r="J15" s="28">
        <f t="shared" si="4"/>
        <v>0.024537037037037038</v>
      </c>
      <c r="K15" s="29">
        <f t="shared" si="5"/>
        <v>17</v>
      </c>
      <c r="L15" s="4">
        <v>0.04732638888888888</v>
      </c>
      <c r="M15" s="28">
        <f t="shared" si="6"/>
        <v>0.014791666666666661</v>
      </c>
      <c r="N15" s="29">
        <f t="shared" si="7"/>
        <v>15</v>
      </c>
      <c r="O15" s="28">
        <f t="shared" si="8"/>
        <v>0.04315972222222222</v>
      </c>
      <c r="P15" s="29">
        <f t="shared" si="9"/>
        <v>14</v>
      </c>
      <c r="Q15" s="30" t="str">
        <f t="shared" si="10"/>
        <v>Kevin Gleeson</v>
      </c>
      <c r="R15" s="53">
        <f t="shared" si="11"/>
        <v>0.043055555555555555</v>
      </c>
      <c r="S15" s="14" t="s">
        <v>204</v>
      </c>
    </row>
    <row r="16" spans="1:19" ht="12.75">
      <c r="A16" s="29">
        <f t="shared" si="0"/>
        <v>15</v>
      </c>
      <c r="B16" s="15" t="s">
        <v>203</v>
      </c>
      <c r="C16" s="15">
        <v>4</v>
      </c>
      <c r="D16" s="52">
        <v>2</v>
      </c>
      <c r="E16" s="27">
        <f t="shared" si="1"/>
        <v>0.001388888888888889</v>
      </c>
      <c r="F16" s="4">
        <v>0.0052662037037037035</v>
      </c>
      <c r="G16" s="28">
        <f t="shared" si="2"/>
        <v>0.0038773148148148143</v>
      </c>
      <c r="H16" s="29">
        <f t="shared" si="3"/>
        <v>14</v>
      </c>
      <c r="I16" s="4">
        <v>0.03204861111111111</v>
      </c>
      <c r="J16" s="28">
        <f t="shared" si="4"/>
        <v>0.026782407407407408</v>
      </c>
      <c r="K16" s="29">
        <f t="shared" si="5"/>
        <v>20</v>
      </c>
      <c r="L16" s="4">
        <v>0.04628472222222222</v>
      </c>
      <c r="M16" s="28">
        <f t="shared" si="6"/>
        <v>0.014236111111111109</v>
      </c>
      <c r="N16" s="29">
        <f t="shared" si="7"/>
        <v>12</v>
      </c>
      <c r="O16" s="28">
        <f t="shared" si="8"/>
        <v>0.04489583333333333</v>
      </c>
      <c r="P16" s="29">
        <f t="shared" si="9"/>
        <v>15</v>
      </c>
      <c r="Q16" s="30" t="str">
        <f t="shared" si="10"/>
        <v>Tony Maddison</v>
      </c>
      <c r="R16" s="53">
        <f t="shared" si="11"/>
        <v>0.04583333333333333</v>
      </c>
      <c r="S16" s="14" t="s">
        <v>204</v>
      </c>
    </row>
    <row r="17" spans="1:18" ht="12.75">
      <c r="A17" s="29">
        <f t="shared" si="0"/>
        <v>16</v>
      </c>
      <c r="B17" s="15" t="s">
        <v>197</v>
      </c>
      <c r="C17" s="15">
        <v>6</v>
      </c>
      <c r="D17" s="52">
        <v>2</v>
      </c>
      <c r="E17" s="27">
        <f t="shared" si="1"/>
        <v>0.001388888888888889</v>
      </c>
      <c r="F17" s="4">
        <v>0.005277777777777777</v>
      </c>
      <c r="G17" s="28">
        <f t="shared" si="2"/>
        <v>0.003888888888888888</v>
      </c>
      <c r="H17" s="29">
        <f t="shared" si="3"/>
        <v>15</v>
      </c>
      <c r="I17" s="4">
        <v>0.03173611111111111</v>
      </c>
      <c r="J17" s="28">
        <f t="shared" si="4"/>
        <v>0.026458333333333334</v>
      </c>
      <c r="K17" s="29">
        <f t="shared" si="5"/>
        <v>19</v>
      </c>
      <c r="L17" s="4">
        <v>0.04646990740740741</v>
      </c>
      <c r="M17" s="28">
        <f t="shared" si="6"/>
        <v>0.0147337962962963</v>
      </c>
      <c r="N17" s="29">
        <f t="shared" si="7"/>
        <v>13</v>
      </c>
      <c r="O17" s="28">
        <f t="shared" si="8"/>
        <v>0.04508101851851852</v>
      </c>
      <c r="P17" s="29">
        <f t="shared" si="9"/>
        <v>16</v>
      </c>
      <c r="Q17" s="30" t="str">
        <f t="shared" si="10"/>
        <v>Clive Shackell</v>
      </c>
      <c r="R17" s="53">
        <f t="shared" si="11"/>
        <v>0.04583333333333333</v>
      </c>
    </row>
    <row r="18" spans="1:18" ht="12.75">
      <c r="A18" s="29">
        <f t="shared" si="0"/>
        <v>17</v>
      </c>
      <c r="B18" s="50" t="s">
        <v>182</v>
      </c>
      <c r="C18" s="15">
        <v>5</v>
      </c>
      <c r="D18" s="52">
        <v>2</v>
      </c>
      <c r="E18" s="27">
        <f t="shared" si="1"/>
        <v>0.001388888888888889</v>
      </c>
      <c r="F18" s="4">
        <v>0.005439814814814815</v>
      </c>
      <c r="G18" s="28">
        <f t="shared" si="2"/>
        <v>0.004050925925925926</v>
      </c>
      <c r="H18" s="29">
        <f t="shared" si="3"/>
        <v>20</v>
      </c>
      <c r="I18" s="4">
        <v>0.03166666666666667</v>
      </c>
      <c r="J18" s="28">
        <f t="shared" si="4"/>
        <v>0.026226851851851855</v>
      </c>
      <c r="K18" s="29">
        <f t="shared" si="5"/>
        <v>18</v>
      </c>
      <c r="L18" s="4">
        <v>0.047997685185185185</v>
      </c>
      <c r="M18" s="28">
        <f t="shared" si="6"/>
        <v>0.016331018518518516</v>
      </c>
      <c r="N18" s="29">
        <f t="shared" si="7"/>
        <v>18</v>
      </c>
      <c r="O18" s="28">
        <f t="shared" si="8"/>
        <v>0.0466087962962963</v>
      </c>
      <c r="P18" s="29">
        <f t="shared" si="9"/>
        <v>17</v>
      </c>
      <c r="Q18" s="30" t="str">
        <f t="shared" si="10"/>
        <v>Susan Turner</v>
      </c>
      <c r="R18" s="53">
        <f t="shared" si="11"/>
        <v>0.04583333333333333</v>
      </c>
    </row>
    <row r="19" spans="1:18" ht="12.75">
      <c r="A19" s="29">
        <f t="shared" si="0"/>
        <v>18</v>
      </c>
      <c r="B19" s="15" t="s">
        <v>198</v>
      </c>
      <c r="C19" s="15">
        <v>1</v>
      </c>
      <c r="D19" s="52">
        <v>0</v>
      </c>
      <c r="E19" s="27">
        <f t="shared" si="1"/>
        <v>0</v>
      </c>
      <c r="F19" s="4">
        <v>0.0044212962962962956</v>
      </c>
      <c r="G19" s="28">
        <f t="shared" si="2"/>
        <v>0.0044212962962962956</v>
      </c>
      <c r="H19" s="29">
        <f t="shared" si="3"/>
        <v>21</v>
      </c>
      <c r="I19" s="4">
        <v>0.031481481481481485</v>
      </c>
      <c r="J19" s="28">
        <f t="shared" si="4"/>
        <v>0.02706018518518519</v>
      </c>
      <c r="K19" s="29">
        <f t="shared" si="5"/>
        <v>21</v>
      </c>
      <c r="L19" s="4">
        <v>0.04763888888888889</v>
      </c>
      <c r="M19" s="28">
        <f t="shared" si="6"/>
        <v>0.016157407407407405</v>
      </c>
      <c r="N19" s="29">
        <f t="shared" si="7"/>
        <v>17</v>
      </c>
      <c r="O19" s="28">
        <f t="shared" si="8"/>
        <v>0.04763888888888889</v>
      </c>
      <c r="P19" s="29">
        <f t="shared" si="9"/>
        <v>18</v>
      </c>
      <c r="Q19" s="30" t="str">
        <f t="shared" si="10"/>
        <v>Adrian Rees</v>
      </c>
      <c r="R19" s="53">
        <f t="shared" si="11"/>
        <v>0.04722222222222222</v>
      </c>
    </row>
    <row r="20" spans="1:18" ht="12.75">
      <c r="A20" s="29">
        <f t="shared" si="0"/>
        <v>19</v>
      </c>
      <c r="B20" s="50" t="s">
        <v>185</v>
      </c>
      <c r="C20" s="15">
        <v>3</v>
      </c>
      <c r="D20" s="52">
        <v>0</v>
      </c>
      <c r="E20" s="27">
        <f t="shared" si="1"/>
        <v>0</v>
      </c>
      <c r="F20" s="4">
        <v>0.00462962962962963</v>
      </c>
      <c r="G20" s="28">
        <f t="shared" si="2"/>
        <v>0.00462962962962963</v>
      </c>
      <c r="H20" s="29">
        <f t="shared" si="3"/>
        <v>23</v>
      </c>
      <c r="I20" s="4">
        <v>0.03244212962962963</v>
      </c>
      <c r="J20" s="28">
        <f t="shared" si="4"/>
        <v>0.027812500000000004</v>
      </c>
      <c r="K20" s="29">
        <f t="shared" si="5"/>
        <v>22</v>
      </c>
      <c r="L20" s="4">
        <v>0.04981481481481481</v>
      </c>
      <c r="M20" s="28">
        <f t="shared" si="6"/>
        <v>0.01737268518518518</v>
      </c>
      <c r="N20" s="29">
        <f t="shared" si="7"/>
        <v>19</v>
      </c>
      <c r="O20" s="28">
        <f t="shared" si="8"/>
        <v>0.04981481481481481</v>
      </c>
      <c r="P20" s="29">
        <f t="shared" si="9"/>
        <v>19</v>
      </c>
      <c r="Q20" s="30" t="str">
        <f t="shared" si="10"/>
        <v>Victoria Mills</v>
      </c>
      <c r="R20" s="53">
        <f t="shared" si="11"/>
        <v>0.04722222222222222</v>
      </c>
    </row>
    <row r="21" spans="1:18" ht="12.75">
      <c r="A21" s="29" t="str">
        <f t="shared" si="0"/>
        <v>dnf</v>
      </c>
      <c r="B21" s="15" t="s">
        <v>186</v>
      </c>
      <c r="C21" s="15">
        <v>2</v>
      </c>
      <c r="D21" s="52">
        <v>0</v>
      </c>
      <c r="E21" s="27">
        <f t="shared" si="1"/>
        <v>0</v>
      </c>
      <c r="F21" s="4">
        <v>0.004432870370370371</v>
      </c>
      <c r="G21" s="28">
        <f t="shared" si="2"/>
        <v>0.004432870370370371</v>
      </c>
      <c r="H21" s="29">
        <f t="shared" si="3"/>
        <v>22</v>
      </c>
      <c r="I21" s="4" t="s">
        <v>12</v>
      </c>
      <c r="J21" s="28" t="str">
        <f t="shared" si="4"/>
        <v>dnf</v>
      </c>
      <c r="K21" s="29" t="str">
        <f t="shared" si="5"/>
        <v>dnf</v>
      </c>
      <c r="L21" s="4" t="s">
        <v>12</v>
      </c>
      <c r="M21" s="28" t="str">
        <f t="shared" si="6"/>
        <v>dnf</v>
      </c>
      <c r="N21" s="29" t="str">
        <f t="shared" si="7"/>
        <v>dnf</v>
      </c>
      <c r="O21" s="28" t="str">
        <f t="shared" si="8"/>
        <v>dnf</v>
      </c>
      <c r="P21" s="29" t="str">
        <f t="shared" si="9"/>
        <v>dnf</v>
      </c>
      <c r="Q21" s="30" t="str">
        <f t="shared" si="10"/>
        <v>Nick Twist</v>
      </c>
      <c r="R21" s="53">
        <f t="shared" si="11"/>
        <v>0.04722222222222222</v>
      </c>
    </row>
    <row r="22" spans="1:18" ht="12.75">
      <c r="A22" s="29" t="str">
        <f t="shared" si="0"/>
        <v>dnf</v>
      </c>
      <c r="B22" s="15" t="s">
        <v>19</v>
      </c>
      <c r="C22" s="15">
        <v>17</v>
      </c>
      <c r="D22" s="52">
        <v>12</v>
      </c>
      <c r="E22" s="27">
        <f t="shared" si="1"/>
        <v>0.008333333333333333</v>
      </c>
      <c r="F22" s="4">
        <v>0.012280092592592592</v>
      </c>
      <c r="G22" s="28">
        <f t="shared" si="2"/>
        <v>0.003946759259259259</v>
      </c>
      <c r="H22" s="29">
        <f t="shared" si="3"/>
        <v>17</v>
      </c>
      <c r="I22" s="4">
        <v>0.03378472222222222</v>
      </c>
      <c r="J22" s="28">
        <f t="shared" si="4"/>
        <v>0.02150462962962963</v>
      </c>
      <c r="K22" s="29">
        <f t="shared" si="5"/>
        <v>6</v>
      </c>
      <c r="L22" s="4" t="s">
        <v>12</v>
      </c>
      <c r="M22" s="28" t="str">
        <f t="shared" si="6"/>
        <v>dnf</v>
      </c>
      <c r="N22" s="29" t="str">
        <f t="shared" si="7"/>
        <v>dnf</v>
      </c>
      <c r="O22" s="28" t="str">
        <f t="shared" si="8"/>
        <v>dnf</v>
      </c>
      <c r="P22" s="29" t="str">
        <f t="shared" si="9"/>
        <v>dnf</v>
      </c>
      <c r="Q22" s="30" t="str">
        <f t="shared" si="10"/>
        <v>Hanno Nickau</v>
      </c>
      <c r="R22" s="53">
        <f t="shared" si="11"/>
        <v>0.03888888888888889</v>
      </c>
    </row>
    <row r="23" spans="1:18" ht="12.75">
      <c r="A23" s="29" t="str">
        <f t="shared" si="0"/>
        <v>dnf</v>
      </c>
      <c r="B23" s="15" t="s">
        <v>120</v>
      </c>
      <c r="C23" s="15">
        <v>22</v>
      </c>
      <c r="D23" s="52">
        <v>14</v>
      </c>
      <c r="E23" s="27">
        <f t="shared" si="1"/>
        <v>0.009722222222222222</v>
      </c>
      <c r="F23" s="4">
        <v>0.012997685185185183</v>
      </c>
      <c r="G23" s="28">
        <f t="shared" si="2"/>
        <v>0.003275462962962961</v>
      </c>
      <c r="H23" s="29">
        <f t="shared" si="3"/>
        <v>1</v>
      </c>
      <c r="I23" s="4">
        <v>0.034131944444444444</v>
      </c>
      <c r="J23" s="28">
        <f t="shared" si="4"/>
        <v>0.021134259259259262</v>
      </c>
      <c r="K23" s="29">
        <f t="shared" si="5"/>
        <v>5</v>
      </c>
      <c r="L23" s="4" t="s">
        <v>12</v>
      </c>
      <c r="M23" s="28" t="str">
        <f t="shared" si="6"/>
        <v>dnf</v>
      </c>
      <c r="N23" s="29" t="str">
        <f t="shared" si="7"/>
        <v>dnf</v>
      </c>
      <c r="O23" s="28" t="str">
        <f t="shared" si="8"/>
        <v>dnf</v>
      </c>
      <c r="P23" s="29" t="str">
        <f t="shared" si="9"/>
        <v>dnf</v>
      </c>
      <c r="Q23" s="30" t="str">
        <f t="shared" si="10"/>
        <v>Jim Thorn</v>
      </c>
      <c r="R23" s="53">
        <f t="shared" si="11"/>
        <v>0.0375</v>
      </c>
    </row>
    <row r="24" spans="1:18" ht="12.75">
      <c r="A24" s="29" t="str">
        <f t="shared" si="0"/>
        <v>dnf</v>
      </c>
      <c r="B24" s="15" t="s">
        <v>112</v>
      </c>
      <c r="C24" s="15">
        <v>23</v>
      </c>
      <c r="D24" s="52">
        <v>14</v>
      </c>
      <c r="E24" s="27">
        <f t="shared" si="1"/>
        <v>0.009722222222222222</v>
      </c>
      <c r="F24" s="4">
        <v>0.013078703703703703</v>
      </c>
      <c r="G24" s="28">
        <f t="shared" si="2"/>
        <v>0.003356481481481481</v>
      </c>
      <c r="H24" s="29">
        <f t="shared" si="3"/>
        <v>4</v>
      </c>
      <c r="I24" s="4">
        <v>0.033680555555555554</v>
      </c>
      <c r="J24" s="28">
        <f t="shared" si="4"/>
        <v>0.02060185185185185</v>
      </c>
      <c r="K24" s="29">
        <f t="shared" si="5"/>
        <v>3</v>
      </c>
      <c r="L24" s="4" t="s">
        <v>12</v>
      </c>
      <c r="M24" s="28" t="str">
        <f t="shared" si="6"/>
        <v>dnf</v>
      </c>
      <c r="N24" s="29" t="str">
        <f t="shared" si="7"/>
        <v>dnf</v>
      </c>
      <c r="O24" s="28" t="str">
        <f t="shared" si="8"/>
        <v>dnf</v>
      </c>
      <c r="P24" s="29" t="str">
        <f t="shared" si="9"/>
        <v>dnf</v>
      </c>
      <c r="Q24" s="30" t="str">
        <f t="shared" si="10"/>
        <v>Jerry Greatorex</v>
      </c>
      <c r="R24" s="53">
        <f t="shared" si="11"/>
        <v>0.0375</v>
      </c>
    </row>
  </sheetData>
  <conditionalFormatting sqref="J2:J24 M2:M24 O2:O24 R2:R24 G2:G24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4" customWidth="1"/>
    <col min="2" max="2" width="18.421875" style="14" customWidth="1"/>
    <col min="3" max="3" width="3.7109375" style="14" customWidth="1"/>
    <col min="4" max="4" width="4.140625" style="14" customWidth="1"/>
    <col min="5" max="6" width="6.28125" style="6" customWidth="1"/>
    <col min="7" max="7" width="6.57421875" style="6" customWidth="1"/>
    <col min="8" max="8" width="5.00390625" style="6" customWidth="1"/>
    <col min="9" max="10" width="6.7109375" style="6" customWidth="1"/>
    <col min="11" max="11" width="5.00390625" style="6" customWidth="1"/>
    <col min="12" max="12" width="7.28125" style="6" customWidth="1"/>
    <col min="13" max="13" width="7.421875" style="6" customWidth="1"/>
    <col min="14" max="14" width="5.00390625" style="6" customWidth="1"/>
    <col min="15" max="15" width="6.7109375" style="6" customWidth="1"/>
    <col min="16" max="16" width="5.140625" style="6" customWidth="1"/>
    <col min="17" max="17" width="18.28125" style="14" customWidth="1"/>
    <col min="18" max="16384" width="8.8515625" style="14" customWidth="1"/>
  </cols>
  <sheetData>
    <row r="1" spans="1:17" ht="12.75">
      <c r="A1" s="12" t="s">
        <v>150</v>
      </c>
      <c r="B1" s="12" t="s">
        <v>1</v>
      </c>
      <c r="C1" s="12" t="s">
        <v>136</v>
      </c>
      <c r="D1" s="12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3" t="s">
        <v>11</v>
      </c>
      <c r="Q1" s="12" t="s">
        <v>1</v>
      </c>
    </row>
    <row r="2" spans="1:17" ht="12.75">
      <c r="A2" s="29">
        <f aca="true" t="shared" si="0" ref="A2:A24">P2</f>
        <v>1</v>
      </c>
      <c r="B2" s="15" t="s">
        <v>20</v>
      </c>
      <c r="C2" s="15">
        <v>22</v>
      </c>
      <c r="D2" s="14">
        <v>12.5</v>
      </c>
      <c r="E2" s="27">
        <f aca="true" t="shared" si="1" ref="E2:E24">IF(ISBLANK($D2),"",TIMEVALUE("0:1")*D2)</f>
        <v>0.008680555555555556</v>
      </c>
      <c r="F2" s="4">
        <v>0.012002314814814815</v>
      </c>
      <c r="G2" s="28">
        <f aca="true" t="shared" si="2" ref="G2:G24">IF(F2="dnf","dnf",IF(ISBLANK(F2),"",F2-E2))</f>
        <v>0.0033217592592592587</v>
      </c>
      <c r="H2" s="29">
        <f aca="true" t="shared" si="3" ref="H2:H24">IF(ISBLANK(F2),"",IF(F2="dnf","dnf",RANK(G2,G$2:G$24,1)))</f>
        <v>1</v>
      </c>
      <c r="I2" s="4">
        <v>0.033032407407407406</v>
      </c>
      <c r="J2" s="28">
        <f aca="true" t="shared" si="4" ref="J2:J24">IF(I2="dnf","dnf",IF(ISBLANK(I2),"",I2-F2))</f>
        <v>0.021030092592592593</v>
      </c>
      <c r="K2" s="29">
        <f aca="true" t="shared" si="5" ref="K2:K24">IF(ISBLANK(I2),"",IF(I2="dnf","dnf",RANK(J2,J$2:J$24,1)))</f>
        <v>1</v>
      </c>
      <c r="L2" s="4">
        <v>0.04488425925925926</v>
      </c>
      <c r="M2" s="28">
        <f aca="true" t="shared" si="6" ref="M2:M24">IF(L2="dnf","dnf",IF(ISBLANK(L2),"",L2-I2))</f>
        <v>0.011851851851851856</v>
      </c>
      <c r="N2" s="29">
        <f aca="true" t="shared" si="7" ref="N2:N24">IF(ISBLANK(L2),"",IF(L2="dnf","dnf",RANK(M2,M$2:M$24,1)))</f>
        <v>1</v>
      </c>
      <c r="O2" s="28">
        <f aca="true" t="shared" si="8" ref="O2:O24">IF(L2="dnf","dnf",IF(ISBLANK(L2),"",G2+J2+M2))</f>
        <v>0.03620370370370371</v>
      </c>
      <c r="P2" s="29">
        <f aca="true" t="shared" si="9" ref="P2:P24">IF(ISBLANK(N2),"",IF(N2="dnf","dnf",RANK(O2,O$2:O$24,1)))</f>
        <v>1</v>
      </c>
      <c r="Q2" s="30" t="str">
        <f aca="true" t="shared" si="10" ref="Q2:Q24">B2</f>
        <v>Crispin Hetherington</v>
      </c>
    </row>
    <row r="3" spans="1:17" ht="12.75">
      <c r="A3" s="29">
        <f t="shared" si="0"/>
        <v>2</v>
      </c>
      <c r="B3" s="15" t="s">
        <v>120</v>
      </c>
      <c r="C3" s="15">
        <v>21</v>
      </c>
      <c r="D3" s="14">
        <v>12.5</v>
      </c>
      <c r="E3" s="27">
        <f t="shared" si="1"/>
        <v>0.008680555555555556</v>
      </c>
      <c r="F3" s="4">
        <v>0.012013888888888888</v>
      </c>
      <c r="G3" s="28">
        <f t="shared" si="2"/>
        <v>0.0033333333333333322</v>
      </c>
      <c r="H3" s="29">
        <f t="shared" si="3"/>
        <v>2</v>
      </c>
      <c r="I3" s="4">
        <v>0.03329861111111111</v>
      </c>
      <c r="J3" s="28">
        <f t="shared" si="4"/>
        <v>0.021284722222222226</v>
      </c>
      <c r="K3" s="29">
        <f t="shared" si="5"/>
        <v>4</v>
      </c>
      <c r="L3" s="4">
        <v>0.04603009259259259</v>
      </c>
      <c r="M3" s="28">
        <f t="shared" si="6"/>
        <v>0.012731481481481476</v>
      </c>
      <c r="N3" s="29">
        <f t="shared" si="7"/>
        <v>3</v>
      </c>
      <c r="O3" s="28">
        <f t="shared" si="8"/>
        <v>0.037349537037037035</v>
      </c>
      <c r="P3" s="29">
        <f t="shared" si="9"/>
        <v>2</v>
      </c>
      <c r="Q3" s="30" t="str">
        <f t="shared" si="10"/>
        <v>Jim Thorn</v>
      </c>
    </row>
    <row r="4" spans="1:17" ht="12.75">
      <c r="A4" s="29">
        <f t="shared" si="0"/>
        <v>3</v>
      </c>
      <c r="B4" s="15" t="s">
        <v>199</v>
      </c>
      <c r="C4" s="15">
        <v>20</v>
      </c>
      <c r="D4" s="14">
        <v>12.5</v>
      </c>
      <c r="E4" s="27">
        <f t="shared" si="1"/>
        <v>0.008680555555555556</v>
      </c>
      <c r="F4" s="4">
        <v>0.012025462962962962</v>
      </c>
      <c r="G4" s="28">
        <f t="shared" si="2"/>
        <v>0.003344907407407406</v>
      </c>
      <c r="H4" s="29">
        <f t="shared" si="3"/>
        <v>3</v>
      </c>
      <c r="I4" s="4">
        <v>0.03439814814814814</v>
      </c>
      <c r="J4" s="28">
        <f t="shared" si="4"/>
        <v>0.022372685185185183</v>
      </c>
      <c r="K4" s="29">
        <f t="shared" si="5"/>
        <v>7</v>
      </c>
      <c r="L4" s="4">
        <v>0.047071759259259265</v>
      </c>
      <c r="M4" s="28">
        <f t="shared" si="6"/>
        <v>0.012673611111111122</v>
      </c>
      <c r="N4" s="29">
        <f t="shared" si="7"/>
        <v>2</v>
      </c>
      <c r="O4" s="28">
        <f t="shared" si="8"/>
        <v>0.03839120370370371</v>
      </c>
      <c r="P4" s="29">
        <f t="shared" si="9"/>
        <v>3</v>
      </c>
      <c r="Q4" s="30" t="str">
        <f t="shared" si="10"/>
        <v>Ian Osborne</v>
      </c>
    </row>
    <row r="5" spans="1:17" ht="12.75">
      <c r="A5" s="29">
        <f t="shared" si="0"/>
        <v>4</v>
      </c>
      <c r="B5" s="15" t="s">
        <v>200</v>
      </c>
      <c r="C5" s="15">
        <v>15</v>
      </c>
      <c r="D5" s="14">
        <v>8</v>
      </c>
      <c r="E5" s="27">
        <f t="shared" si="1"/>
        <v>0.005555555555555556</v>
      </c>
      <c r="F5" s="4">
        <v>0.009027777777777779</v>
      </c>
      <c r="G5" s="28">
        <f t="shared" si="2"/>
        <v>0.003472222222222223</v>
      </c>
      <c r="H5" s="29">
        <f t="shared" si="3"/>
        <v>6</v>
      </c>
      <c r="I5" s="4">
        <v>0.03159722222222222</v>
      </c>
      <c r="J5" s="28">
        <f t="shared" si="4"/>
        <v>0.02256944444444444</v>
      </c>
      <c r="K5" s="29">
        <f t="shared" si="5"/>
        <v>8</v>
      </c>
      <c r="L5" s="4">
        <v>0.044375</v>
      </c>
      <c r="M5" s="28">
        <f t="shared" si="6"/>
        <v>0.012777777777777777</v>
      </c>
      <c r="N5" s="29">
        <f t="shared" si="7"/>
        <v>4</v>
      </c>
      <c r="O5" s="28">
        <f t="shared" si="8"/>
        <v>0.03881944444444444</v>
      </c>
      <c r="P5" s="29">
        <f t="shared" si="9"/>
        <v>4</v>
      </c>
      <c r="Q5" s="30" t="str">
        <f t="shared" si="10"/>
        <v>Nick Baimbridge</v>
      </c>
    </row>
    <row r="6" spans="1:17" ht="12.75">
      <c r="A6" s="29">
        <f t="shared" si="0"/>
        <v>5</v>
      </c>
      <c r="B6" s="50" t="s">
        <v>155</v>
      </c>
      <c r="C6" s="15">
        <v>18</v>
      </c>
      <c r="D6" s="14">
        <v>10</v>
      </c>
      <c r="E6" s="27">
        <f t="shared" si="1"/>
        <v>0.006944444444444445</v>
      </c>
      <c r="F6" s="4">
        <v>0.010787037037037038</v>
      </c>
      <c r="G6" s="28">
        <f t="shared" si="2"/>
        <v>0.0038425925925925928</v>
      </c>
      <c r="H6" s="29">
        <f t="shared" si="3"/>
        <v>9</v>
      </c>
      <c r="I6" s="4">
        <v>0.032581018518518516</v>
      </c>
      <c r="J6" s="28">
        <f t="shared" si="4"/>
        <v>0.021793981481481477</v>
      </c>
      <c r="K6" s="29">
        <f t="shared" si="5"/>
        <v>6</v>
      </c>
      <c r="L6" s="4">
        <v>0.046064814814814815</v>
      </c>
      <c r="M6" s="28">
        <f t="shared" si="6"/>
        <v>0.0134837962962963</v>
      </c>
      <c r="N6" s="29">
        <f t="shared" si="7"/>
        <v>7</v>
      </c>
      <c r="O6" s="28">
        <f t="shared" si="8"/>
        <v>0.03912037037037037</v>
      </c>
      <c r="P6" s="29">
        <f t="shared" si="9"/>
        <v>5</v>
      </c>
      <c r="Q6" s="30" t="str">
        <f t="shared" si="10"/>
        <v>Emma-Kate Lidbury</v>
      </c>
    </row>
    <row r="7" spans="1:17" ht="12.75">
      <c r="A7" s="29">
        <f t="shared" si="0"/>
        <v>6</v>
      </c>
      <c r="B7" s="15" t="s">
        <v>19</v>
      </c>
      <c r="C7" s="15">
        <v>16</v>
      </c>
      <c r="D7" s="14">
        <v>10</v>
      </c>
      <c r="E7" s="27">
        <f t="shared" si="1"/>
        <v>0.006944444444444445</v>
      </c>
      <c r="F7" s="4">
        <v>0.01082175925925926</v>
      </c>
      <c r="G7" s="28">
        <f t="shared" si="2"/>
        <v>0.003877314814814815</v>
      </c>
      <c r="H7" s="29">
        <f t="shared" si="3"/>
        <v>11</v>
      </c>
      <c r="I7" s="4">
        <v>0.031886574074074074</v>
      </c>
      <c r="J7" s="28">
        <f t="shared" si="4"/>
        <v>0.021064814814814814</v>
      </c>
      <c r="K7" s="29">
        <f t="shared" si="5"/>
        <v>2</v>
      </c>
      <c r="L7" s="4">
        <v>0.04646990740740741</v>
      </c>
      <c r="M7" s="28">
        <f t="shared" si="6"/>
        <v>0.014583333333333337</v>
      </c>
      <c r="N7" s="29">
        <f t="shared" si="7"/>
        <v>11</v>
      </c>
      <c r="O7" s="28">
        <f t="shared" si="8"/>
        <v>0.03952546296296297</v>
      </c>
      <c r="P7" s="29">
        <f t="shared" si="9"/>
        <v>6</v>
      </c>
      <c r="Q7" s="30" t="str">
        <f t="shared" si="10"/>
        <v>Hanno Nickau</v>
      </c>
    </row>
    <row r="8" spans="1:17" ht="12.75">
      <c r="A8" s="29">
        <f t="shared" si="0"/>
        <v>7</v>
      </c>
      <c r="B8" s="15" t="s">
        <v>142</v>
      </c>
      <c r="C8" s="15">
        <v>23</v>
      </c>
      <c r="D8" s="14">
        <v>6</v>
      </c>
      <c r="E8" s="27">
        <f t="shared" si="1"/>
        <v>0.004166666666666667</v>
      </c>
      <c r="F8" s="4">
        <v>0.007604166666666666</v>
      </c>
      <c r="G8" s="28">
        <f t="shared" si="2"/>
        <v>0.0034374999999999996</v>
      </c>
      <c r="H8" s="29">
        <f t="shared" si="3"/>
        <v>5</v>
      </c>
      <c r="I8" s="4">
        <v>0.031041666666666665</v>
      </c>
      <c r="J8" s="28">
        <f t="shared" si="4"/>
        <v>0.0234375</v>
      </c>
      <c r="K8" s="29">
        <f t="shared" si="5"/>
        <v>11</v>
      </c>
      <c r="L8" s="4">
        <v>0.04398148148148148</v>
      </c>
      <c r="M8" s="28">
        <f t="shared" si="6"/>
        <v>0.012939814814814817</v>
      </c>
      <c r="N8" s="29">
        <f t="shared" si="7"/>
        <v>5</v>
      </c>
      <c r="O8" s="28">
        <f t="shared" si="8"/>
        <v>0.03981481481481482</v>
      </c>
      <c r="P8" s="29">
        <f t="shared" si="9"/>
        <v>7</v>
      </c>
      <c r="Q8" s="30" t="str">
        <f t="shared" si="10"/>
        <v>Peter Godwin</v>
      </c>
    </row>
    <row r="9" spans="1:17" ht="12.75">
      <c r="A9" s="29">
        <f t="shared" si="0"/>
        <v>8</v>
      </c>
      <c r="B9" s="15" t="s">
        <v>148</v>
      </c>
      <c r="C9" s="15">
        <v>17</v>
      </c>
      <c r="D9" s="14">
        <v>10</v>
      </c>
      <c r="E9" s="27">
        <f t="shared" si="1"/>
        <v>0.006944444444444445</v>
      </c>
      <c r="F9" s="4">
        <v>0.010729166666666666</v>
      </c>
      <c r="G9" s="28">
        <f t="shared" si="2"/>
        <v>0.0037847222222222214</v>
      </c>
      <c r="H9" s="29">
        <f t="shared" si="3"/>
        <v>8</v>
      </c>
      <c r="I9" s="4">
        <v>0.03357638888888889</v>
      </c>
      <c r="J9" s="28">
        <f t="shared" si="4"/>
        <v>0.022847222222222227</v>
      </c>
      <c r="K9" s="29">
        <f t="shared" si="5"/>
        <v>10</v>
      </c>
      <c r="L9" s="4">
        <v>0.047511574074074074</v>
      </c>
      <c r="M9" s="28">
        <f t="shared" si="6"/>
        <v>0.013935185185185182</v>
      </c>
      <c r="N9" s="29">
        <f t="shared" si="7"/>
        <v>9</v>
      </c>
      <c r="O9" s="28">
        <f t="shared" si="8"/>
        <v>0.040567129629629634</v>
      </c>
      <c r="P9" s="29">
        <f t="shared" si="9"/>
        <v>8</v>
      </c>
      <c r="Q9" s="30" t="str">
        <f t="shared" si="10"/>
        <v>Nick Hales</v>
      </c>
    </row>
    <row r="10" spans="1:17" ht="12.75">
      <c r="A10" s="29">
        <f t="shared" si="0"/>
        <v>9</v>
      </c>
      <c r="B10" s="15" t="s">
        <v>162</v>
      </c>
      <c r="C10" s="15">
        <v>9</v>
      </c>
      <c r="D10" s="14">
        <v>6</v>
      </c>
      <c r="E10" s="27">
        <f t="shared" si="1"/>
        <v>0.004166666666666667</v>
      </c>
      <c r="F10" s="4">
        <v>0.007592592592592593</v>
      </c>
      <c r="G10" s="28">
        <f t="shared" si="2"/>
        <v>0.003425925925925926</v>
      </c>
      <c r="H10" s="29">
        <f t="shared" si="3"/>
        <v>4</v>
      </c>
      <c r="I10" s="4">
        <v>0.03159722222222222</v>
      </c>
      <c r="J10" s="28">
        <f t="shared" si="4"/>
        <v>0.02400462962962963</v>
      </c>
      <c r="K10" s="29">
        <f t="shared" si="5"/>
        <v>13</v>
      </c>
      <c r="L10" s="4">
        <v>0.045046296296296286</v>
      </c>
      <c r="M10" s="28">
        <f t="shared" si="6"/>
        <v>0.013449074074074065</v>
      </c>
      <c r="N10" s="29">
        <f t="shared" si="7"/>
        <v>6</v>
      </c>
      <c r="O10" s="28">
        <f t="shared" si="8"/>
        <v>0.04087962962962962</v>
      </c>
      <c r="P10" s="29">
        <f t="shared" si="9"/>
        <v>9</v>
      </c>
      <c r="Q10" s="30" t="str">
        <f t="shared" si="10"/>
        <v>Kelvin Fowler</v>
      </c>
    </row>
    <row r="11" spans="1:17" ht="12.75">
      <c r="A11" s="29">
        <f t="shared" si="0"/>
        <v>10</v>
      </c>
      <c r="B11" s="15" t="s">
        <v>152</v>
      </c>
      <c r="C11" s="15">
        <v>13</v>
      </c>
      <c r="D11" s="14">
        <v>8</v>
      </c>
      <c r="E11" s="27">
        <f t="shared" si="1"/>
        <v>0.005555555555555556</v>
      </c>
      <c r="F11" s="4">
        <v>0.009247685185185185</v>
      </c>
      <c r="G11" s="28">
        <f t="shared" si="2"/>
        <v>0.0036921296296296294</v>
      </c>
      <c r="H11" s="29">
        <f t="shared" si="3"/>
        <v>7</v>
      </c>
      <c r="I11" s="4">
        <v>0.033032407407407406</v>
      </c>
      <c r="J11" s="28">
        <f t="shared" si="4"/>
        <v>0.02378472222222222</v>
      </c>
      <c r="K11" s="29">
        <f t="shared" si="5"/>
        <v>12</v>
      </c>
      <c r="L11" s="4">
        <v>0.0465625</v>
      </c>
      <c r="M11" s="28">
        <f t="shared" si="6"/>
        <v>0.013530092592592594</v>
      </c>
      <c r="N11" s="29">
        <f t="shared" si="7"/>
        <v>8</v>
      </c>
      <c r="O11" s="28">
        <f t="shared" si="8"/>
        <v>0.04100694444444444</v>
      </c>
      <c r="P11" s="29">
        <f t="shared" si="9"/>
        <v>10</v>
      </c>
      <c r="Q11" s="30" t="str">
        <f t="shared" si="10"/>
        <v>Richard Dunbabin</v>
      </c>
    </row>
    <row r="12" spans="1:17" ht="12.75">
      <c r="A12" s="29">
        <f t="shared" si="0"/>
        <v>11</v>
      </c>
      <c r="B12" s="15" t="s">
        <v>159</v>
      </c>
      <c r="C12" s="15">
        <v>19</v>
      </c>
      <c r="D12" s="14">
        <v>10</v>
      </c>
      <c r="E12" s="27">
        <f t="shared" si="1"/>
        <v>0.006944444444444445</v>
      </c>
      <c r="F12" s="4">
        <v>0.010810185185185185</v>
      </c>
      <c r="G12" s="28">
        <f t="shared" si="2"/>
        <v>0.00386574074074074</v>
      </c>
      <c r="H12" s="29">
        <f t="shared" si="3"/>
        <v>10</v>
      </c>
      <c r="I12" s="4">
        <v>0.031886574074074074</v>
      </c>
      <c r="J12" s="28">
        <f t="shared" si="4"/>
        <v>0.021076388888888888</v>
      </c>
      <c r="K12" s="29">
        <f t="shared" si="5"/>
        <v>3</v>
      </c>
      <c r="L12" s="4">
        <v>0.04821759259259259</v>
      </c>
      <c r="M12" s="28">
        <f t="shared" si="6"/>
        <v>0.016331018518518516</v>
      </c>
      <c r="N12" s="29">
        <f t="shared" si="7"/>
        <v>19</v>
      </c>
      <c r="O12" s="28">
        <f t="shared" si="8"/>
        <v>0.04127314814814814</v>
      </c>
      <c r="P12" s="29">
        <f t="shared" si="9"/>
        <v>11</v>
      </c>
      <c r="Q12" s="30" t="str">
        <f t="shared" si="10"/>
        <v>Robert Wilkinson</v>
      </c>
    </row>
    <row r="13" spans="1:17" ht="12.75">
      <c r="A13" s="29">
        <f t="shared" si="0"/>
        <v>12</v>
      </c>
      <c r="B13" s="15" t="s">
        <v>16</v>
      </c>
      <c r="C13" s="15">
        <v>14</v>
      </c>
      <c r="D13" s="14">
        <v>8</v>
      </c>
      <c r="E13" s="27">
        <f t="shared" si="1"/>
        <v>0.005555555555555556</v>
      </c>
      <c r="F13" s="4">
        <v>0.00962962962962963</v>
      </c>
      <c r="G13" s="28">
        <f t="shared" si="2"/>
        <v>0.004074074074074075</v>
      </c>
      <c r="H13" s="29">
        <f t="shared" si="3"/>
        <v>16</v>
      </c>
      <c r="I13" s="4">
        <v>0.03137731481481481</v>
      </c>
      <c r="J13" s="28">
        <f t="shared" si="4"/>
        <v>0.02174768518518518</v>
      </c>
      <c r="K13" s="29">
        <f t="shared" si="5"/>
        <v>5</v>
      </c>
      <c r="L13" s="4">
        <v>0.046921296296296294</v>
      </c>
      <c r="M13" s="28">
        <f t="shared" si="6"/>
        <v>0.015543981481481485</v>
      </c>
      <c r="N13" s="29">
        <f t="shared" si="7"/>
        <v>16</v>
      </c>
      <c r="O13" s="28">
        <f t="shared" si="8"/>
        <v>0.04136574074074074</v>
      </c>
      <c r="P13" s="29">
        <f t="shared" si="9"/>
        <v>12</v>
      </c>
      <c r="Q13" s="30" t="str">
        <f t="shared" si="10"/>
        <v>Robert Rickman</v>
      </c>
    </row>
    <row r="14" spans="1:17" ht="12.75">
      <c r="A14" s="29">
        <f t="shared" si="0"/>
        <v>13</v>
      </c>
      <c r="B14" s="15" t="s">
        <v>183</v>
      </c>
      <c r="C14" s="15">
        <v>12</v>
      </c>
      <c r="D14" s="14">
        <v>8</v>
      </c>
      <c r="E14" s="27">
        <f t="shared" si="1"/>
        <v>0.005555555555555556</v>
      </c>
      <c r="F14" s="4">
        <v>0.009432870370370371</v>
      </c>
      <c r="G14" s="28">
        <f t="shared" si="2"/>
        <v>0.003877314814814815</v>
      </c>
      <c r="H14" s="29">
        <f t="shared" si="3"/>
        <v>11</v>
      </c>
      <c r="I14" s="4">
        <v>0.03217592592592593</v>
      </c>
      <c r="J14" s="28">
        <f t="shared" si="4"/>
        <v>0.022743055555555558</v>
      </c>
      <c r="K14" s="29">
        <f t="shared" si="5"/>
        <v>9</v>
      </c>
      <c r="L14" s="4">
        <v>0.04763888888888889</v>
      </c>
      <c r="M14" s="28">
        <f t="shared" si="6"/>
        <v>0.015462962962962963</v>
      </c>
      <c r="N14" s="29">
        <f t="shared" si="7"/>
        <v>14</v>
      </c>
      <c r="O14" s="28">
        <f t="shared" si="8"/>
        <v>0.042083333333333334</v>
      </c>
      <c r="P14" s="29">
        <f t="shared" si="9"/>
        <v>13</v>
      </c>
      <c r="Q14" s="30" t="str">
        <f t="shared" si="10"/>
        <v>Alastair Morton</v>
      </c>
    </row>
    <row r="15" spans="1:17" ht="12.75">
      <c r="A15" s="29">
        <f t="shared" si="0"/>
        <v>14</v>
      </c>
      <c r="B15" s="15" t="s">
        <v>191</v>
      </c>
      <c r="C15" s="15">
        <v>10</v>
      </c>
      <c r="D15" s="14">
        <v>6</v>
      </c>
      <c r="E15" s="27">
        <f t="shared" si="1"/>
        <v>0.004166666666666667</v>
      </c>
      <c r="F15" s="4">
        <v>0.008449074074074074</v>
      </c>
      <c r="G15" s="28">
        <f t="shared" si="2"/>
        <v>0.0042824074074074075</v>
      </c>
      <c r="H15" s="29">
        <f t="shared" si="3"/>
        <v>18</v>
      </c>
      <c r="I15" s="4">
        <v>0.033125</v>
      </c>
      <c r="J15" s="28">
        <f t="shared" si="4"/>
        <v>0.024675925925925928</v>
      </c>
      <c r="K15" s="29">
        <f t="shared" si="5"/>
        <v>14</v>
      </c>
      <c r="L15" s="4">
        <v>0.04828703703703704</v>
      </c>
      <c r="M15" s="28">
        <f t="shared" si="6"/>
        <v>0.015162037037037036</v>
      </c>
      <c r="N15" s="29">
        <f t="shared" si="7"/>
        <v>12</v>
      </c>
      <c r="O15" s="28">
        <f t="shared" si="8"/>
        <v>0.04412037037037037</v>
      </c>
      <c r="P15" s="29">
        <f t="shared" si="9"/>
        <v>14</v>
      </c>
      <c r="Q15" s="30" t="str">
        <f t="shared" si="10"/>
        <v>Peter Labalestier</v>
      </c>
    </row>
    <row r="16" spans="1:17" ht="12.75">
      <c r="A16" s="29">
        <f t="shared" si="0"/>
        <v>15</v>
      </c>
      <c r="B16" s="15" t="s">
        <v>197</v>
      </c>
      <c r="C16" s="15">
        <v>7</v>
      </c>
      <c r="D16" s="14">
        <v>3</v>
      </c>
      <c r="E16" s="27">
        <f t="shared" si="1"/>
        <v>0.0020833333333333333</v>
      </c>
      <c r="F16" s="4">
        <v>0.0061342592592592594</v>
      </c>
      <c r="G16" s="28">
        <f t="shared" si="2"/>
        <v>0.004050925925925927</v>
      </c>
      <c r="H16" s="29">
        <f t="shared" si="3"/>
        <v>14</v>
      </c>
      <c r="I16" s="4">
        <v>0.03153935185185185</v>
      </c>
      <c r="J16" s="28">
        <f t="shared" si="4"/>
        <v>0.025405092592592594</v>
      </c>
      <c r="K16" s="29">
        <f t="shared" si="5"/>
        <v>16</v>
      </c>
      <c r="L16" s="4">
        <v>0.04678240740740741</v>
      </c>
      <c r="M16" s="28">
        <f t="shared" si="6"/>
        <v>0.015243055555555558</v>
      </c>
      <c r="N16" s="29">
        <f t="shared" si="7"/>
        <v>13</v>
      </c>
      <c r="O16" s="28">
        <f t="shared" si="8"/>
        <v>0.04469907407407408</v>
      </c>
      <c r="P16" s="29">
        <f t="shared" si="9"/>
        <v>15</v>
      </c>
      <c r="Q16" s="30" t="str">
        <f t="shared" si="10"/>
        <v>Clive Shackell</v>
      </c>
    </row>
    <row r="17" spans="1:17" ht="12.75">
      <c r="A17" s="29">
        <f t="shared" si="0"/>
        <v>16</v>
      </c>
      <c r="B17" s="50" t="s">
        <v>145</v>
      </c>
      <c r="C17" s="15">
        <v>8</v>
      </c>
      <c r="D17" s="14">
        <v>3</v>
      </c>
      <c r="E17" s="27">
        <f t="shared" si="1"/>
        <v>0.0020833333333333333</v>
      </c>
      <c r="F17" s="4">
        <v>0.0061342592592592594</v>
      </c>
      <c r="G17" s="28">
        <f t="shared" si="2"/>
        <v>0.004050925925925927</v>
      </c>
      <c r="H17" s="29">
        <f t="shared" si="3"/>
        <v>14</v>
      </c>
      <c r="I17" s="4">
        <v>0.032546296296296295</v>
      </c>
      <c r="J17" s="28">
        <f t="shared" si="4"/>
        <v>0.026412037037037036</v>
      </c>
      <c r="K17" s="29">
        <f t="shared" si="5"/>
        <v>17</v>
      </c>
      <c r="L17" s="4">
        <v>0.046967592592592596</v>
      </c>
      <c r="M17" s="28">
        <f t="shared" si="6"/>
        <v>0.0144212962962963</v>
      </c>
      <c r="N17" s="29">
        <f t="shared" si="7"/>
        <v>10</v>
      </c>
      <c r="O17" s="28">
        <f t="shared" si="8"/>
        <v>0.04488425925925926</v>
      </c>
      <c r="P17" s="29">
        <f t="shared" si="9"/>
        <v>16</v>
      </c>
      <c r="Q17" s="30" t="str">
        <f t="shared" si="10"/>
        <v>Hendriette Thorn</v>
      </c>
    </row>
    <row r="18" spans="1:17" ht="12.75">
      <c r="A18" s="29">
        <f t="shared" si="0"/>
        <v>17</v>
      </c>
      <c r="B18" s="50" t="s">
        <v>190</v>
      </c>
      <c r="C18" s="15">
        <v>5</v>
      </c>
      <c r="D18" s="14">
        <v>3</v>
      </c>
      <c r="E18" s="27">
        <f t="shared" si="1"/>
        <v>0.0020833333333333333</v>
      </c>
      <c r="F18" s="4">
        <v>0.006412037037037036</v>
      </c>
      <c r="G18" s="28">
        <f t="shared" si="2"/>
        <v>0.004328703703703703</v>
      </c>
      <c r="H18" s="29">
        <f t="shared" si="3"/>
        <v>19</v>
      </c>
      <c r="I18" s="4">
        <v>0.03149305555555556</v>
      </c>
      <c r="J18" s="28">
        <f t="shared" si="4"/>
        <v>0.025081018518518523</v>
      </c>
      <c r="K18" s="29">
        <f t="shared" si="5"/>
        <v>15</v>
      </c>
      <c r="L18" s="4">
        <v>0.047002314814814816</v>
      </c>
      <c r="M18" s="28">
        <f t="shared" si="6"/>
        <v>0.015509259259259257</v>
      </c>
      <c r="N18" s="29">
        <f t="shared" si="7"/>
        <v>15</v>
      </c>
      <c r="O18" s="28">
        <f t="shared" si="8"/>
        <v>0.04491898148148148</v>
      </c>
      <c r="P18" s="29">
        <f t="shared" si="9"/>
        <v>17</v>
      </c>
      <c r="Q18" s="30" t="str">
        <f t="shared" si="10"/>
        <v>Claire Loades</v>
      </c>
    </row>
    <row r="19" spans="1:17" ht="12.75">
      <c r="A19" s="29">
        <f t="shared" si="0"/>
        <v>18</v>
      </c>
      <c r="B19" s="50" t="s">
        <v>185</v>
      </c>
      <c r="C19" s="15">
        <v>1</v>
      </c>
      <c r="D19" s="14">
        <v>0</v>
      </c>
      <c r="E19" s="27">
        <f t="shared" si="1"/>
        <v>0</v>
      </c>
      <c r="F19" s="4">
        <v>0.004363425925925926</v>
      </c>
      <c r="G19" s="28">
        <f t="shared" si="2"/>
        <v>0.004363425925925926</v>
      </c>
      <c r="H19" s="29">
        <f t="shared" si="3"/>
        <v>20</v>
      </c>
      <c r="I19" s="4">
        <v>0.03179398148148148</v>
      </c>
      <c r="J19" s="28">
        <f t="shared" si="4"/>
        <v>0.027430555555555552</v>
      </c>
      <c r="K19" s="29">
        <f t="shared" si="5"/>
        <v>21</v>
      </c>
      <c r="L19" s="4">
        <v>0.047824074074074074</v>
      </c>
      <c r="M19" s="28">
        <f t="shared" si="6"/>
        <v>0.016030092592592596</v>
      </c>
      <c r="N19" s="29">
        <f t="shared" si="7"/>
        <v>18</v>
      </c>
      <c r="O19" s="28">
        <f t="shared" si="8"/>
        <v>0.047824074074074074</v>
      </c>
      <c r="P19" s="29">
        <f t="shared" si="9"/>
        <v>18</v>
      </c>
      <c r="Q19" s="30" t="str">
        <f t="shared" si="10"/>
        <v>Victoria Mills</v>
      </c>
    </row>
    <row r="20" spans="1:17" ht="12.75">
      <c r="A20" s="29">
        <f t="shared" si="0"/>
        <v>19</v>
      </c>
      <c r="B20" s="15" t="s">
        <v>198</v>
      </c>
      <c r="C20" s="15">
        <v>11</v>
      </c>
      <c r="D20" s="14">
        <v>6</v>
      </c>
      <c r="E20" s="27">
        <f t="shared" si="1"/>
        <v>0.004166666666666667</v>
      </c>
      <c r="F20" s="4">
        <v>0.008240740740740741</v>
      </c>
      <c r="G20" s="28">
        <f t="shared" si="2"/>
        <v>0.004074074074074075</v>
      </c>
      <c r="H20" s="29">
        <f t="shared" si="3"/>
        <v>16</v>
      </c>
      <c r="I20" s="4">
        <v>0.0362037037037037</v>
      </c>
      <c r="J20" s="28">
        <f t="shared" si="4"/>
        <v>0.02796296296296296</v>
      </c>
      <c r="K20" s="29">
        <f t="shared" si="5"/>
        <v>22</v>
      </c>
      <c r="L20" s="4">
        <v>0.052222222222222225</v>
      </c>
      <c r="M20" s="28">
        <f t="shared" si="6"/>
        <v>0.016018518518518522</v>
      </c>
      <c r="N20" s="29">
        <f t="shared" si="7"/>
        <v>17</v>
      </c>
      <c r="O20" s="28">
        <f t="shared" si="8"/>
        <v>0.04805555555555556</v>
      </c>
      <c r="P20" s="29">
        <f t="shared" si="9"/>
        <v>19</v>
      </c>
      <c r="Q20" s="30" t="str">
        <f t="shared" si="10"/>
        <v>Adrian Rees</v>
      </c>
    </row>
    <row r="21" spans="1:17" ht="12.75">
      <c r="A21" s="29">
        <f t="shared" si="0"/>
        <v>20</v>
      </c>
      <c r="B21" s="15" t="s">
        <v>201</v>
      </c>
      <c r="C21" s="15">
        <v>4</v>
      </c>
      <c r="D21" s="14">
        <v>0</v>
      </c>
      <c r="E21" s="27">
        <f t="shared" si="1"/>
        <v>0</v>
      </c>
      <c r="F21" s="4">
        <v>0.004479166666666667</v>
      </c>
      <c r="G21" s="28">
        <f t="shared" si="2"/>
        <v>0.004479166666666667</v>
      </c>
      <c r="H21" s="29">
        <f t="shared" si="3"/>
        <v>21</v>
      </c>
      <c r="I21" s="4">
        <v>0.03119212962962963</v>
      </c>
      <c r="J21" s="28">
        <f t="shared" si="4"/>
        <v>0.026712962962962963</v>
      </c>
      <c r="K21" s="29">
        <f t="shared" si="5"/>
        <v>18</v>
      </c>
      <c r="L21" s="4">
        <v>0.048483796296296296</v>
      </c>
      <c r="M21" s="28">
        <f t="shared" si="6"/>
        <v>0.017291666666666667</v>
      </c>
      <c r="N21" s="29">
        <f t="shared" si="7"/>
        <v>20</v>
      </c>
      <c r="O21" s="28">
        <f t="shared" si="8"/>
        <v>0.048483796296296296</v>
      </c>
      <c r="P21" s="29">
        <f t="shared" si="9"/>
        <v>20</v>
      </c>
      <c r="Q21" s="30" t="str">
        <f t="shared" si="10"/>
        <v>Tim Harrison (g)</v>
      </c>
    </row>
    <row r="22" spans="1:17" ht="12.75">
      <c r="A22" s="29">
        <f t="shared" si="0"/>
        <v>21</v>
      </c>
      <c r="B22" s="50" t="s">
        <v>196</v>
      </c>
      <c r="C22" s="15">
        <v>2</v>
      </c>
      <c r="D22" s="14">
        <v>0</v>
      </c>
      <c r="E22" s="27">
        <f t="shared" si="1"/>
        <v>0</v>
      </c>
      <c r="F22" s="4">
        <v>0.004571759259259259</v>
      </c>
      <c r="G22" s="28">
        <f t="shared" si="2"/>
        <v>0.004571759259259259</v>
      </c>
      <c r="H22" s="29">
        <f t="shared" si="3"/>
        <v>23</v>
      </c>
      <c r="I22" s="4">
        <v>0.03194444444444445</v>
      </c>
      <c r="J22" s="28">
        <f t="shared" si="4"/>
        <v>0.02737268518518519</v>
      </c>
      <c r="K22" s="29">
        <f t="shared" si="5"/>
        <v>20</v>
      </c>
      <c r="L22" s="4">
        <v>0.04927083333333334</v>
      </c>
      <c r="M22" s="28">
        <f t="shared" si="6"/>
        <v>0.01732638888888889</v>
      </c>
      <c r="N22" s="29">
        <f t="shared" si="7"/>
        <v>21</v>
      </c>
      <c r="O22" s="28">
        <f t="shared" si="8"/>
        <v>0.04927083333333334</v>
      </c>
      <c r="P22" s="29">
        <f t="shared" si="9"/>
        <v>21</v>
      </c>
      <c r="Q22" s="30" t="str">
        <f t="shared" si="10"/>
        <v>Celia Kingston</v>
      </c>
    </row>
    <row r="23" spans="1:17" ht="12.75">
      <c r="A23" s="29" t="str">
        <f t="shared" si="0"/>
        <v>dnf</v>
      </c>
      <c r="B23" s="50" t="s">
        <v>141</v>
      </c>
      <c r="C23" s="15">
        <v>3</v>
      </c>
      <c r="D23" s="14">
        <v>0</v>
      </c>
      <c r="E23" s="27">
        <f t="shared" si="1"/>
        <v>0</v>
      </c>
      <c r="F23" s="4">
        <v>0.0045370370370370365</v>
      </c>
      <c r="G23" s="28">
        <f t="shared" si="2"/>
        <v>0.0045370370370370365</v>
      </c>
      <c r="H23" s="29">
        <f t="shared" si="3"/>
        <v>22</v>
      </c>
      <c r="I23" s="4">
        <v>0.031828703703703706</v>
      </c>
      <c r="J23" s="28">
        <f t="shared" si="4"/>
        <v>0.02729166666666667</v>
      </c>
      <c r="K23" s="29">
        <f t="shared" si="5"/>
        <v>19</v>
      </c>
      <c r="L23" s="4" t="s">
        <v>12</v>
      </c>
      <c r="M23" s="28" t="str">
        <f t="shared" si="6"/>
        <v>dnf</v>
      </c>
      <c r="N23" s="29" t="str">
        <f t="shared" si="7"/>
        <v>dnf</v>
      </c>
      <c r="O23" s="28" t="str">
        <f t="shared" si="8"/>
        <v>dnf</v>
      </c>
      <c r="P23" s="29" t="str">
        <f t="shared" si="9"/>
        <v>dnf</v>
      </c>
      <c r="Q23" s="30" t="str">
        <f t="shared" si="10"/>
        <v>Lisa Shaw</v>
      </c>
    </row>
    <row r="24" spans="1:17" ht="12.75">
      <c r="A24" s="29" t="str">
        <f t="shared" si="0"/>
        <v>dnf</v>
      </c>
      <c r="B24" s="50" t="s">
        <v>182</v>
      </c>
      <c r="C24" s="15">
        <v>6</v>
      </c>
      <c r="D24" s="14">
        <v>3</v>
      </c>
      <c r="E24" s="27">
        <f t="shared" si="1"/>
        <v>0.0020833333333333333</v>
      </c>
      <c r="F24" s="4">
        <v>0.006099537037037036</v>
      </c>
      <c r="G24" s="28">
        <f t="shared" si="2"/>
        <v>0.004016203703703702</v>
      </c>
      <c r="H24" s="29">
        <f t="shared" si="3"/>
        <v>13</v>
      </c>
      <c r="I24" s="4" t="s">
        <v>12</v>
      </c>
      <c r="J24" s="28" t="str">
        <f t="shared" si="4"/>
        <v>dnf</v>
      </c>
      <c r="K24" s="29" t="str">
        <f t="shared" si="5"/>
        <v>dnf</v>
      </c>
      <c r="L24" s="4" t="s">
        <v>12</v>
      </c>
      <c r="M24" s="28" t="str">
        <f t="shared" si="6"/>
        <v>dnf</v>
      </c>
      <c r="N24" s="29" t="str">
        <f t="shared" si="7"/>
        <v>dnf</v>
      </c>
      <c r="O24" s="28" t="str">
        <f t="shared" si="8"/>
        <v>dnf</v>
      </c>
      <c r="P24" s="29" t="str">
        <f t="shared" si="9"/>
        <v>dnf</v>
      </c>
      <c r="Q24" s="30" t="str">
        <f t="shared" si="10"/>
        <v>Susan Turner</v>
      </c>
    </row>
  </sheetData>
  <conditionalFormatting sqref="G2:G24 J2:J24 M2:M24 O2:O24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4" customWidth="1"/>
    <col min="2" max="2" width="18.421875" style="14" customWidth="1"/>
    <col min="3" max="3" width="3.7109375" style="14" customWidth="1"/>
    <col min="4" max="4" width="4.140625" style="14" customWidth="1"/>
    <col min="5" max="6" width="6.28125" style="6" customWidth="1"/>
    <col min="7" max="7" width="6.57421875" style="6" customWidth="1"/>
    <col min="8" max="8" width="5.00390625" style="6" customWidth="1"/>
    <col min="9" max="10" width="6.7109375" style="6" customWidth="1"/>
    <col min="11" max="11" width="5.00390625" style="6" customWidth="1"/>
    <col min="12" max="12" width="7.28125" style="6" customWidth="1"/>
    <col min="13" max="13" width="7.421875" style="6" customWidth="1"/>
    <col min="14" max="14" width="5.00390625" style="6" customWidth="1"/>
    <col min="15" max="15" width="6.7109375" style="6" customWidth="1"/>
    <col min="16" max="16" width="5.140625" style="6" customWidth="1"/>
    <col min="17" max="17" width="18.28125" style="14" customWidth="1"/>
    <col min="18" max="16384" width="8.8515625" style="14" customWidth="1"/>
  </cols>
  <sheetData>
    <row r="1" spans="1:17" ht="12.75">
      <c r="A1" s="12" t="s">
        <v>150</v>
      </c>
      <c r="B1" s="12" t="s">
        <v>1</v>
      </c>
      <c r="C1" s="12" t="s">
        <v>136</v>
      </c>
      <c r="D1" s="12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3" t="s">
        <v>11</v>
      </c>
      <c r="Q1" s="12" t="s">
        <v>1</v>
      </c>
    </row>
    <row r="2" spans="1:17" ht="12.75">
      <c r="A2" s="29">
        <f aca="true" t="shared" si="0" ref="A2:A25">P2</f>
        <v>1</v>
      </c>
      <c r="B2" s="15" t="s">
        <v>20</v>
      </c>
      <c r="C2" s="15">
        <v>24</v>
      </c>
      <c r="D2" s="14">
        <v>14</v>
      </c>
      <c r="E2" s="27">
        <f aca="true" t="shared" si="1" ref="E2:E25">IF(ISBLANK($D2),"",TIMEVALUE("0:1")*D2)</f>
        <v>0.009722222222222222</v>
      </c>
      <c r="F2" s="4">
        <v>0.01298611111111111</v>
      </c>
      <c r="G2" s="28">
        <f aca="true" t="shared" si="2" ref="G2:G25">IF(F2="dnf","dnf",IF(ISBLANK(F2),"",F2-E2))</f>
        <v>0.0032638888888888874</v>
      </c>
      <c r="H2" s="29">
        <f aca="true" t="shared" si="3" ref="H2:H25">IF(ISBLANK(F2),"",IF(F2="dnf","dnf",RANK(G2,G$2:G$25,1)))</f>
        <v>1</v>
      </c>
      <c r="I2" s="4">
        <v>0.033935185185185186</v>
      </c>
      <c r="J2" s="28">
        <f aca="true" t="shared" si="4" ref="J2:J25">IF(I2="dnf","dnf",IF(ISBLANK(I2),"",I2-F2))</f>
        <v>0.02094907407407408</v>
      </c>
      <c r="K2" s="29">
        <f aca="true" t="shared" si="5" ref="K2:K25">IF(ISBLANK(I2),"",IF(I2="dnf","dnf",RANK(J2,J$2:J$25,1)))</f>
        <v>3</v>
      </c>
      <c r="L2" s="4">
        <v>0.04618055555555556</v>
      </c>
      <c r="M2" s="28">
        <f aca="true" t="shared" si="6" ref="M2:M25">IF(L2="dnf","dnf",IF(ISBLANK(L2),"",L2-I2))</f>
        <v>0.012245370370370372</v>
      </c>
      <c r="N2" s="29">
        <f aca="true" t="shared" si="7" ref="N2:N25">IF(ISBLANK(L2),"",IF(L2="dnf","dnf",RANK(M2,M$2:M$25,1)))</f>
        <v>1</v>
      </c>
      <c r="O2" s="28">
        <f aca="true" t="shared" si="8" ref="O2:O25">IF(L2="dnf","dnf",IF(ISBLANK(L2),"",G2+J2+M2))</f>
        <v>0.036458333333333336</v>
      </c>
      <c r="P2" s="29">
        <f aca="true" t="shared" si="9" ref="P2:P25">IF(ISBLANK(N2),"",IF(N2="dnf","dnf",RANK(O2,O$2:O$25,1)))</f>
        <v>1</v>
      </c>
      <c r="Q2" s="30" t="str">
        <f aca="true" t="shared" si="10" ref="Q2:Q25">B2</f>
        <v>Crispin Hetherington</v>
      </c>
    </row>
    <row r="3" spans="1:17" ht="12.75">
      <c r="A3" s="29">
        <f t="shared" si="0"/>
        <v>2</v>
      </c>
      <c r="B3" s="15" t="s">
        <v>189</v>
      </c>
      <c r="C3" s="15">
        <v>23</v>
      </c>
      <c r="D3" s="14">
        <v>14</v>
      </c>
      <c r="E3" s="27">
        <f t="shared" si="1"/>
        <v>0.009722222222222222</v>
      </c>
      <c r="F3" s="4">
        <v>0.013043981481481483</v>
      </c>
      <c r="G3" s="28">
        <f t="shared" si="2"/>
        <v>0.0033217592592592604</v>
      </c>
      <c r="H3" s="29">
        <f t="shared" si="3"/>
        <v>2</v>
      </c>
      <c r="I3" s="4">
        <v>0.03394675925925926</v>
      </c>
      <c r="J3" s="28">
        <f t="shared" si="4"/>
        <v>0.020902777777777777</v>
      </c>
      <c r="K3" s="29">
        <f t="shared" si="5"/>
        <v>2</v>
      </c>
      <c r="L3" s="4">
        <v>0.046747685185185184</v>
      </c>
      <c r="M3" s="28">
        <f t="shared" si="6"/>
        <v>0.012800925925925924</v>
      </c>
      <c r="N3" s="29">
        <f t="shared" si="7"/>
        <v>2</v>
      </c>
      <c r="O3" s="28">
        <f t="shared" si="8"/>
        <v>0.03702546296296296</v>
      </c>
      <c r="P3" s="29">
        <f t="shared" si="9"/>
        <v>2</v>
      </c>
      <c r="Q3" s="30" t="str">
        <f t="shared" si="10"/>
        <v>Ian Loades</v>
      </c>
    </row>
    <row r="4" spans="1:17" ht="12.75">
      <c r="A4" s="29">
        <f t="shared" si="0"/>
        <v>3</v>
      </c>
      <c r="B4" s="15" t="s">
        <v>19</v>
      </c>
      <c r="C4" s="15">
        <v>20</v>
      </c>
      <c r="D4" s="14">
        <v>12</v>
      </c>
      <c r="E4" s="27">
        <f t="shared" si="1"/>
        <v>0.008333333333333333</v>
      </c>
      <c r="F4" s="4">
        <v>0.012037037037037035</v>
      </c>
      <c r="G4" s="28">
        <f t="shared" si="2"/>
        <v>0.003703703703703702</v>
      </c>
      <c r="H4" s="29">
        <f t="shared" si="3"/>
        <v>6</v>
      </c>
      <c r="I4" s="4">
        <v>0.03263888888888889</v>
      </c>
      <c r="J4" s="28">
        <f t="shared" si="4"/>
        <v>0.020601851851851857</v>
      </c>
      <c r="K4" s="29">
        <f t="shared" si="5"/>
        <v>1</v>
      </c>
      <c r="L4" s="4">
        <v>0.045844907407407404</v>
      </c>
      <c r="M4" s="28">
        <f t="shared" si="6"/>
        <v>0.013206018518518513</v>
      </c>
      <c r="N4" s="29">
        <f t="shared" si="7"/>
        <v>7</v>
      </c>
      <c r="O4" s="28">
        <f t="shared" si="8"/>
        <v>0.03751157407407407</v>
      </c>
      <c r="P4" s="29">
        <f t="shared" si="9"/>
        <v>3</v>
      </c>
      <c r="Q4" s="30" t="str">
        <f t="shared" si="10"/>
        <v>Hanno Nickau</v>
      </c>
    </row>
    <row r="5" spans="1:17" ht="12.75">
      <c r="A5" s="29">
        <f t="shared" si="0"/>
        <v>4</v>
      </c>
      <c r="B5" s="15" t="s">
        <v>158</v>
      </c>
      <c r="C5" s="15">
        <v>17</v>
      </c>
      <c r="D5" s="14">
        <v>10</v>
      </c>
      <c r="E5" s="27">
        <f t="shared" si="1"/>
        <v>0.006944444444444445</v>
      </c>
      <c r="F5" s="4">
        <v>0.010694444444444444</v>
      </c>
      <c r="G5" s="28">
        <f t="shared" si="2"/>
        <v>0.003749999999999999</v>
      </c>
      <c r="H5" s="29">
        <f t="shared" si="3"/>
        <v>8</v>
      </c>
      <c r="I5" s="4">
        <v>0.03185185185185185</v>
      </c>
      <c r="J5" s="28">
        <f t="shared" si="4"/>
        <v>0.02115740740740741</v>
      </c>
      <c r="K5" s="29">
        <f t="shared" si="5"/>
        <v>4</v>
      </c>
      <c r="L5" s="4">
        <v>0.044826388888888895</v>
      </c>
      <c r="M5" s="28">
        <f t="shared" si="6"/>
        <v>0.012974537037037041</v>
      </c>
      <c r="N5" s="29">
        <f t="shared" si="7"/>
        <v>4</v>
      </c>
      <c r="O5" s="28">
        <f t="shared" si="8"/>
        <v>0.037881944444444454</v>
      </c>
      <c r="P5" s="29">
        <f t="shared" si="9"/>
        <v>4</v>
      </c>
      <c r="Q5" s="30" t="str">
        <f t="shared" si="10"/>
        <v>Giles Chalk</v>
      </c>
    </row>
    <row r="6" spans="1:17" ht="12.75">
      <c r="A6" s="29">
        <f t="shared" si="0"/>
        <v>5</v>
      </c>
      <c r="B6" s="15" t="s">
        <v>181</v>
      </c>
      <c r="C6" s="15">
        <v>18</v>
      </c>
      <c r="D6" s="14">
        <v>10</v>
      </c>
      <c r="E6" s="27">
        <f t="shared" si="1"/>
        <v>0.006944444444444445</v>
      </c>
      <c r="F6" s="4">
        <v>0.010925925925925924</v>
      </c>
      <c r="G6" s="28">
        <f t="shared" si="2"/>
        <v>0.003981481481481479</v>
      </c>
      <c r="H6" s="29">
        <f t="shared" si="3"/>
        <v>15</v>
      </c>
      <c r="I6" s="4">
        <v>0.03333333333333333</v>
      </c>
      <c r="J6" s="28">
        <f t="shared" si="4"/>
        <v>0.02240740740740741</v>
      </c>
      <c r="K6" s="29">
        <f t="shared" si="5"/>
        <v>7</v>
      </c>
      <c r="L6" s="4">
        <v>0.04642361111111112</v>
      </c>
      <c r="M6" s="28">
        <f t="shared" si="6"/>
        <v>0.013090277777777784</v>
      </c>
      <c r="N6" s="29">
        <f t="shared" si="7"/>
        <v>5</v>
      </c>
      <c r="O6" s="28">
        <f t="shared" si="8"/>
        <v>0.039479166666666676</v>
      </c>
      <c r="P6" s="29">
        <f t="shared" si="9"/>
        <v>5</v>
      </c>
      <c r="Q6" s="30" t="str">
        <f t="shared" si="10"/>
        <v>Ross Muir</v>
      </c>
    </row>
    <row r="7" spans="1:17" ht="12.75">
      <c r="A7" s="29">
        <f t="shared" si="0"/>
        <v>6</v>
      </c>
      <c r="B7" s="15" t="s">
        <v>159</v>
      </c>
      <c r="C7" s="15">
        <v>21</v>
      </c>
      <c r="D7" s="14">
        <v>12</v>
      </c>
      <c r="E7" s="27">
        <f t="shared" si="1"/>
        <v>0.008333333333333333</v>
      </c>
      <c r="F7" s="4">
        <v>0.012048611111111112</v>
      </c>
      <c r="G7" s="28">
        <f t="shared" si="2"/>
        <v>0.003715277777777779</v>
      </c>
      <c r="H7" s="29">
        <f t="shared" si="3"/>
        <v>7</v>
      </c>
      <c r="I7" s="4">
        <v>0.03365740740740741</v>
      </c>
      <c r="J7" s="28">
        <f t="shared" si="4"/>
        <v>0.021608796296296293</v>
      </c>
      <c r="K7" s="29">
        <f t="shared" si="5"/>
        <v>6</v>
      </c>
      <c r="L7" s="4">
        <v>0.047858796296296295</v>
      </c>
      <c r="M7" s="28">
        <f t="shared" si="6"/>
        <v>0.014201388888888888</v>
      </c>
      <c r="N7" s="29">
        <f t="shared" si="7"/>
        <v>12</v>
      </c>
      <c r="O7" s="28">
        <f t="shared" si="8"/>
        <v>0.03952546296296296</v>
      </c>
      <c r="P7" s="29">
        <f t="shared" si="9"/>
        <v>6</v>
      </c>
      <c r="Q7" s="30" t="str">
        <f t="shared" si="10"/>
        <v>Robert Wilkinson</v>
      </c>
    </row>
    <row r="8" spans="1:17" ht="12.75">
      <c r="A8" s="29">
        <f t="shared" si="0"/>
        <v>7</v>
      </c>
      <c r="B8" s="15" t="s">
        <v>140</v>
      </c>
      <c r="C8" s="15">
        <v>16</v>
      </c>
      <c r="D8" s="14">
        <v>10</v>
      </c>
      <c r="E8" s="27">
        <f t="shared" si="1"/>
        <v>0.006944444444444445</v>
      </c>
      <c r="F8" s="4">
        <v>0.01054398148148148</v>
      </c>
      <c r="G8" s="28">
        <f t="shared" si="2"/>
        <v>0.0035995370370370356</v>
      </c>
      <c r="H8" s="29">
        <f t="shared" si="3"/>
        <v>4</v>
      </c>
      <c r="I8" s="4">
        <v>0.03344907407407407</v>
      </c>
      <c r="J8" s="28">
        <f t="shared" si="4"/>
        <v>0.022905092592592588</v>
      </c>
      <c r="K8" s="29">
        <f t="shared" si="5"/>
        <v>9</v>
      </c>
      <c r="L8" s="4">
        <v>0.04657407407407407</v>
      </c>
      <c r="M8" s="28">
        <f t="shared" si="6"/>
        <v>0.013125000000000005</v>
      </c>
      <c r="N8" s="29">
        <f t="shared" si="7"/>
        <v>6</v>
      </c>
      <c r="O8" s="28">
        <f t="shared" si="8"/>
        <v>0.039629629629629626</v>
      </c>
      <c r="P8" s="29">
        <f t="shared" si="9"/>
        <v>7</v>
      </c>
      <c r="Q8" s="30" t="str">
        <f t="shared" si="10"/>
        <v>James Messer</v>
      </c>
    </row>
    <row r="9" spans="1:17" ht="12.75">
      <c r="A9" s="29">
        <f t="shared" si="0"/>
        <v>8</v>
      </c>
      <c r="B9" s="15" t="s">
        <v>162</v>
      </c>
      <c r="C9" s="15">
        <v>14</v>
      </c>
      <c r="D9" s="14">
        <v>8</v>
      </c>
      <c r="E9" s="27">
        <f t="shared" si="1"/>
        <v>0.005555555555555556</v>
      </c>
      <c r="F9" s="4">
        <v>0.009224537037037036</v>
      </c>
      <c r="G9" s="28">
        <f t="shared" si="2"/>
        <v>0.0036689814814814805</v>
      </c>
      <c r="H9" s="29">
        <f t="shared" si="3"/>
        <v>5</v>
      </c>
      <c r="I9" s="4">
        <v>0.03298611111111111</v>
      </c>
      <c r="J9" s="28">
        <f t="shared" si="4"/>
        <v>0.023761574074074074</v>
      </c>
      <c r="K9" s="29">
        <f t="shared" si="5"/>
        <v>15</v>
      </c>
      <c r="L9" s="4">
        <v>0.04583333333333334</v>
      </c>
      <c r="M9" s="28">
        <f t="shared" si="6"/>
        <v>0.012847222222222225</v>
      </c>
      <c r="N9" s="29">
        <f t="shared" si="7"/>
        <v>3</v>
      </c>
      <c r="O9" s="28">
        <f t="shared" si="8"/>
        <v>0.04027777777777778</v>
      </c>
      <c r="P9" s="29">
        <f t="shared" si="9"/>
        <v>8</v>
      </c>
      <c r="Q9" s="30" t="str">
        <f t="shared" si="10"/>
        <v>Kelvin Fowler</v>
      </c>
    </row>
    <row r="10" spans="1:17" ht="12.75">
      <c r="A10" s="29">
        <f t="shared" si="0"/>
        <v>9</v>
      </c>
      <c r="B10" s="15" t="s">
        <v>111</v>
      </c>
      <c r="C10" s="15">
        <v>19</v>
      </c>
      <c r="D10" s="14">
        <v>12</v>
      </c>
      <c r="E10" s="27">
        <f t="shared" si="1"/>
        <v>0.008333333333333333</v>
      </c>
      <c r="F10" s="4">
        <v>0.012164351851851852</v>
      </c>
      <c r="G10" s="28">
        <f t="shared" si="2"/>
        <v>0.0038310185185185183</v>
      </c>
      <c r="H10" s="29">
        <f t="shared" si="3"/>
        <v>9</v>
      </c>
      <c r="I10" s="4">
        <v>0.03469907407407408</v>
      </c>
      <c r="J10" s="28">
        <f t="shared" si="4"/>
        <v>0.022534722222222227</v>
      </c>
      <c r="K10" s="29">
        <f t="shared" si="5"/>
        <v>8</v>
      </c>
      <c r="L10" s="4">
        <v>0.04862268518518518</v>
      </c>
      <c r="M10" s="28">
        <f t="shared" si="6"/>
        <v>0.013923611111111102</v>
      </c>
      <c r="N10" s="29">
        <f t="shared" si="7"/>
        <v>9</v>
      </c>
      <c r="O10" s="28">
        <f t="shared" si="8"/>
        <v>0.04028935185185185</v>
      </c>
      <c r="P10" s="29">
        <f t="shared" si="9"/>
        <v>9</v>
      </c>
      <c r="Q10" s="30" t="str">
        <f t="shared" si="10"/>
        <v>Orlando Warner</v>
      </c>
    </row>
    <row r="11" spans="1:17" ht="12.75">
      <c r="A11" s="29">
        <f t="shared" si="0"/>
        <v>10</v>
      </c>
      <c r="B11" s="15" t="s">
        <v>138</v>
      </c>
      <c r="C11" s="15">
        <v>9</v>
      </c>
      <c r="D11" s="14">
        <v>6</v>
      </c>
      <c r="E11" s="27">
        <f t="shared" si="1"/>
        <v>0.004166666666666667</v>
      </c>
      <c r="F11" s="4">
        <v>0.00806712962962963</v>
      </c>
      <c r="G11" s="28">
        <f t="shared" si="2"/>
        <v>0.003900462962962964</v>
      </c>
      <c r="H11" s="29">
        <f t="shared" si="3"/>
        <v>11</v>
      </c>
      <c r="I11" s="4">
        <v>0.03149305555555556</v>
      </c>
      <c r="J11" s="28">
        <f t="shared" si="4"/>
        <v>0.023425925925925926</v>
      </c>
      <c r="K11" s="29">
        <f t="shared" si="5"/>
        <v>12</v>
      </c>
      <c r="L11" s="4">
        <v>0.04501157407407407</v>
      </c>
      <c r="M11" s="28">
        <f t="shared" si="6"/>
        <v>0.013518518518518513</v>
      </c>
      <c r="N11" s="29">
        <f t="shared" si="7"/>
        <v>8</v>
      </c>
      <c r="O11" s="28">
        <f t="shared" si="8"/>
        <v>0.0408449074074074</v>
      </c>
      <c r="P11" s="29">
        <f t="shared" si="9"/>
        <v>10</v>
      </c>
      <c r="Q11" s="30" t="str">
        <f t="shared" si="10"/>
        <v>Lee Wagstaff</v>
      </c>
    </row>
    <row r="12" spans="1:17" ht="12.75">
      <c r="A12" s="29">
        <f t="shared" si="0"/>
        <v>11</v>
      </c>
      <c r="B12" s="15" t="s">
        <v>184</v>
      </c>
      <c r="C12" s="15">
        <v>15</v>
      </c>
      <c r="D12" s="14">
        <v>8</v>
      </c>
      <c r="E12" s="27">
        <f t="shared" si="1"/>
        <v>0.005555555555555556</v>
      </c>
      <c r="F12" s="4">
        <v>0.009386574074074075</v>
      </c>
      <c r="G12" s="28">
        <f t="shared" si="2"/>
        <v>0.003831018518518519</v>
      </c>
      <c r="H12" s="29">
        <f t="shared" si="3"/>
        <v>10</v>
      </c>
      <c r="I12" s="4">
        <v>0.03260416666666667</v>
      </c>
      <c r="J12" s="28">
        <f t="shared" si="4"/>
        <v>0.023217592592592595</v>
      </c>
      <c r="K12" s="29">
        <f t="shared" si="5"/>
        <v>10</v>
      </c>
      <c r="L12" s="4">
        <v>0.04659722222222223</v>
      </c>
      <c r="M12" s="28">
        <f t="shared" si="6"/>
        <v>0.013993055555555557</v>
      </c>
      <c r="N12" s="29">
        <f t="shared" si="7"/>
        <v>11</v>
      </c>
      <c r="O12" s="28">
        <f t="shared" si="8"/>
        <v>0.04104166666666667</v>
      </c>
      <c r="P12" s="29">
        <f t="shared" si="9"/>
        <v>11</v>
      </c>
      <c r="Q12" s="30" t="str">
        <f t="shared" si="10"/>
        <v>Ian Smith</v>
      </c>
    </row>
    <row r="13" spans="1:17" ht="12.75">
      <c r="A13" s="29">
        <f t="shared" si="0"/>
        <v>12</v>
      </c>
      <c r="B13" s="50" t="s">
        <v>192</v>
      </c>
      <c r="C13" s="15">
        <v>12</v>
      </c>
      <c r="D13" s="14">
        <v>8</v>
      </c>
      <c r="E13" s="27">
        <f t="shared" si="1"/>
        <v>0.005555555555555556</v>
      </c>
      <c r="F13" s="4">
        <v>0.009502314814814816</v>
      </c>
      <c r="G13" s="28">
        <f t="shared" si="2"/>
        <v>0.00394675925925926</v>
      </c>
      <c r="H13" s="29">
        <f t="shared" si="3"/>
        <v>12</v>
      </c>
      <c r="I13" s="4">
        <v>0.03298611111111111</v>
      </c>
      <c r="J13" s="28">
        <f t="shared" si="4"/>
        <v>0.023483796296296294</v>
      </c>
      <c r="K13" s="29">
        <f t="shared" si="5"/>
        <v>13</v>
      </c>
      <c r="L13" s="4">
        <v>0.04696759259259259</v>
      </c>
      <c r="M13" s="28">
        <f t="shared" si="6"/>
        <v>0.013981481481481477</v>
      </c>
      <c r="N13" s="29">
        <f t="shared" si="7"/>
        <v>10</v>
      </c>
      <c r="O13" s="28">
        <f t="shared" si="8"/>
        <v>0.04141203703703703</v>
      </c>
      <c r="P13" s="29">
        <f t="shared" si="9"/>
        <v>12</v>
      </c>
      <c r="Q13" s="30" t="str">
        <f t="shared" si="10"/>
        <v>Ruth Burnett</v>
      </c>
    </row>
    <row r="14" spans="1:17" ht="12.75">
      <c r="A14" s="29">
        <f t="shared" si="0"/>
        <v>13</v>
      </c>
      <c r="B14" s="15" t="s">
        <v>188</v>
      </c>
      <c r="C14" s="15">
        <v>8</v>
      </c>
      <c r="D14" s="14">
        <v>6</v>
      </c>
      <c r="E14" s="27">
        <f t="shared" si="1"/>
        <v>0.004166666666666667</v>
      </c>
      <c r="F14" s="4">
        <v>0.008240740740740741</v>
      </c>
      <c r="G14" s="28">
        <f t="shared" si="2"/>
        <v>0.004074074074074075</v>
      </c>
      <c r="H14" s="29">
        <f t="shared" si="3"/>
        <v>18</v>
      </c>
      <c r="I14" s="4">
        <v>0.03159722222222222</v>
      </c>
      <c r="J14" s="28">
        <f t="shared" si="4"/>
        <v>0.023356481481481478</v>
      </c>
      <c r="K14" s="29">
        <f t="shared" si="5"/>
        <v>11</v>
      </c>
      <c r="L14" s="4">
        <v>0.04655092592592592</v>
      </c>
      <c r="M14" s="28">
        <f t="shared" si="6"/>
        <v>0.014953703703703698</v>
      </c>
      <c r="N14" s="29">
        <f t="shared" si="7"/>
        <v>15</v>
      </c>
      <c r="O14" s="28">
        <f t="shared" si="8"/>
        <v>0.04238425925925925</v>
      </c>
      <c r="P14" s="29">
        <f t="shared" si="9"/>
        <v>13</v>
      </c>
      <c r="Q14" s="30" t="str">
        <f t="shared" si="10"/>
        <v>Guy Roberts</v>
      </c>
    </row>
    <row r="15" spans="1:17" ht="12.75">
      <c r="A15" s="29">
        <f t="shared" si="0"/>
        <v>14</v>
      </c>
      <c r="B15" s="15" t="s">
        <v>183</v>
      </c>
      <c r="C15" s="15">
        <v>13</v>
      </c>
      <c r="D15" s="14">
        <v>8</v>
      </c>
      <c r="E15" s="27">
        <f t="shared" si="1"/>
        <v>0.005555555555555556</v>
      </c>
      <c r="F15" s="4">
        <v>0.00951388888888889</v>
      </c>
      <c r="G15" s="28">
        <f t="shared" si="2"/>
        <v>0.003958333333333334</v>
      </c>
      <c r="H15" s="29">
        <f t="shared" si="3"/>
        <v>13</v>
      </c>
      <c r="I15" s="4">
        <v>0.03305555555555555</v>
      </c>
      <c r="J15" s="28">
        <f t="shared" si="4"/>
        <v>0.023541666666666662</v>
      </c>
      <c r="K15" s="29">
        <f t="shared" si="5"/>
        <v>14</v>
      </c>
      <c r="L15" s="4">
        <v>0.04800925925925926</v>
      </c>
      <c r="M15" s="28">
        <f t="shared" si="6"/>
        <v>0.014953703703703705</v>
      </c>
      <c r="N15" s="29">
        <f t="shared" si="7"/>
        <v>16</v>
      </c>
      <c r="O15" s="28">
        <f t="shared" si="8"/>
        <v>0.0424537037037037</v>
      </c>
      <c r="P15" s="29">
        <f t="shared" si="9"/>
        <v>14</v>
      </c>
      <c r="Q15" s="30" t="str">
        <f t="shared" si="10"/>
        <v>Alastair Morton</v>
      </c>
    </row>
    <row r="16" spans="1:17" ht="12.75">
      <c r="A16" s="29">
        <f t="shared" si="0"/>
        <v>15</v>
      </c>
      <c r="B16" s="15" t="s">
        <v>191</v>
      </c>
      <c r="C16" s="15">
        <v>6</v>
      </c>
      <c r="D16" s="14">
        <v>4</v>
      </c>
      <c r="E16" s="27">
        <f t="shared" si="1"/>
        <v>0.002777777777777778</v>
      </c>
      <c r="F16" s="4">
        <v>0.0071643518518518514</v>
      </c>
      <c r="G16" s="28">
        <f t="shared" si="2"/>
        <v>0.004386574074074074</v>
      </c>
      <c r="H16" s="29">
        <f t="shared" si="3"/>
        <v>19</v>
      </c>
      <c r="I16" s="4">
        <v>0.03207175925925926</v>
      </c>
      <c r="J16" s="28">
        <f t="shared" si="4"/>
        <v>0.024907407407407406</v>
      </c>
      <c r="K16" s="29">
        <f t="shared" si="5"/>
        <v>17</v>
      </c>
      <c r="L16" s="4">
        <v>0.046863425925925926</v>
      </c>
      <c r="M16" s="28">
        <f t="shared" si="6"/>
        <v>0.014791666666666668</v>
      </c>
      <c r="N16" s="29">
        <f t="shared" si="7"/>
        <v>14</v>
      </c>
      <c r="O16" s="28">
        <f t="shared" si="8"/>
        <v>0.04408564814814815</v>
      </c>
      <c r="P16" s="29">
        <f t="shared" si="9"/>
        <v>15</v>
      </c>
      <c r="Q16" s="30" t="str">
        <f t="shared" si="10"/>
        <v>Peter Labalestier</v>
      </c>
    </row>
    <row r="17" spans="1:17" ht="12.75">
      <c r="A17" s="29">
        <f t="shared" si="0"/>
        <v>16</v>
      </c>
      <c r="B17" s="50" t="s">
        <v>145</v>
      </c>
      <c r="C17" s="15">
        <v>7</v>
      </c>
      <c r="D17" s="14">
        <v>4</v>
      </c>
      <c r="E17" s="27">
        <f t="shared" si="1"/>
        <v>0.002777777777777778</v>
      </c>
      <c r="F17" s="4">
        <v>0.0067708333333333336</v>
      </c>
      <c r="G17" s="28">
        <f t="shared" si="2"/>
        <v>0.003993055555555555</v>
      </c>
      <c r="H17" s="29">
        <f t="shared" si="3"/>
        <v>17</v>
      </c>
      <c r="I17" s="4">
        <v>0.03275462962962963</v>
      </c>
      <c r="J17" s="28">
        <f t="shared" si="4"/>
        <v>0.025983796296296293</v>
      </c>
      <c r="K17" s="29">
        <f t="shared" si="5"/>
        <v>18</v>
      </c>
      <c r="L17" s="4">
        <v>0.04697916666666666</v>
      </c>
      <c r="M17" s="28">
        <f t="shared" si="6"/>
        <v>0.014224537037037036</v>
      </c>
      <c r="N17" s="29">
        <f t="shared" si="7"/>
        <v>13</v>
      </c>
      <c r="O17" s="28">
        <f t="shared" si="8"/>
        <v>0.04420138888888889</v>
      </c>
      <c r="P17" s="29">
        <f t="shared" si="9"/>
        <v>16</v>
      </c>
      <c r="Q17" s="30" t="str">
        <f t="shared" si="10"/>
        <v>Hendriette Thorn</v>
      </c>
    </row>
    <row r="18" spans="1:17" ht="12.75">
      <c r="A18" s="29">
        <f t="shared" si="0"/>
        <v>17</v>
      </c>
      <c r="B18" s="50" t="s">
        <v>193</v>
      </c>
      <c r="C18" s="15">
        <v>11</v>
      </c>
      <c r="D18" s="14">
        <v>6</v>
      </c>
      <c r="E18" s="27">
        <f t="shared" si="1"/>
        <v>0.004166666666666667</v>
      </c>
      <c r="F18" s="4">
        <v>0.008692129629629631</v>
      </c>
      <c r="G18" s="28">
        <f t="shared" si="2"/>
        <v>0.004525462962962965</v>
      </c>
      <c r="H18" s="29">
        <f t="shared" si="3"/>
        <v>23</v>
      </c>
      <c r="I18" s="4">
        <v>0.03339120370370371</v>
      </c>
      <c r="J18" s="28">
        <f t="shared" si="4"/>
        <v>0.024699074074074075</v>
      </c>
      <c r="K18" s="29">
        <f t="shared" si="5"/>
        <v>16</v>
      </c>
      <c r="L18" s="4">
        <v>0.04901620370370371</v>
      </c>
      <c r="M18" s="28">
        <f t="shared" si="6"/>
        <v>0.015625</v>
      </c>
      <c r="N18" s="29">
        <f t="shared" si="7"/>
        <v>17</v>
      </c>
      <c r="O18" s="28">
        <f t="shared" si="8"/>
        <v>0.044849537037037035</v>
      </c>
      <c r="P18" s="29">
        <f t="shared" si="9"/>
        <v>17</v>
      </c>
      <c r="Q18" s="30" t="str">
        <f t="shared" si="10"/>
        <v>Hannah Unia</v>
      </c>
    </row>
    <row r="19" spans="1:17" ht="12.75">
      <c r="A19" s="29">
        <f t="shared" si="0"/>
        <v>18</v>
      </c>
      <c r="B19" s="50" t="s">
        <v>182</v>
      </c>
      <c r="C19" s="15">
        <v>4</v>
      </c>
      <c r="D19" s="14">
        <v>4</v>
      </c>
      <c r="E19" s="27">
        <f t="shared" si="1"/>
        <v>0.002777777777777778</v>
      </c>
      <c r="F19" s="4">
        <v>0.006759259259259259</v>
      </c>
      <c r="G19" s="28">
        <f t="shared" si="2"/>
        <v>0.003981481481481482</v>
      </c>
      <c r="H19" s="29">
        <f t="shared" si="3"/>
        <v>16</v>
      </c>
      <c r="I19" s="4">
        <v>0.03275462962962963</v>
      </c>
      <c r="J19" s="28">
        <f t="shared" si="4"/>
        <v>0.025995370370370367</v>
      </c>
      <c r="K19" s="29">
        <f t="shared" si="5"/>
        <v>19</v>
      </c>
      <c r="L19" s="4">
        <v>0.04918981481481482</v>
      </c>
      <c r="M19" s="28">
        <f t="shared" si="6"/>
        <v>0.01643518518518519</v>
      </c>
      <c r="N19" s="29">
        <f t="shared" si="7"/>
        <v>21</v>
      </c>
      <c r="O19" s="28">
        <f t="shared" si="8"/>
        <v>0.04641203703703704</v>
      </c>
      <c r="P19" s="29">
        <f t="shared" si="9"/>
        <v>18</v>
      </c>
      <c r="Q19" s="30" t="str">
        <f t="shared" si="10"/>
        <v>Susan Turner</v>
      </c>
    </row>
    <row r="20" spans="1:17" ht="12.75">
      <c r="A20" s="29">
        <f t="shared" si="0"/>
        <v>19</v>
      </c>
      <c r="B20" s="15" t="s">
        <v>35</v>
      </c>
      <c r="C20" s="15">
        <v>5</v>
      </c>
      <c r="D20" s="14">
        <v>4</v>
      </c>
      <c r="E20" s="27">
        <f t="shared" si="1"/>
        <v>0.002777777777777778</v>
      </c>
      <c r="F20" s="4">
        <v>0.0067476851851851856</v>
      </c>
      <c r="G20" s="28">
        <f t="shared" si="2"/>
        <v>0.003969907407407408</v>
      </c>
      <c r="H20" s="29">
        <f t="shared" si="3"/>
        <v>14</v>
      </c>
      <c r="I20" s="4">
        <v>0.03339120370370371</v>
      </c>
      <c r="J20" s="28">
        <f t="shared" si="4"/>
        <v>0.02664351851851852</v>
      </c>
      <c r="K20" s="29">
        <f t="shared" si="5"/>
        <v>22</v>
      </c>
      <c r="L20" s="4">
        <v>0.04922453703703703</v>
      </c>
      <c r="M20" s="28">
        <f t="shared" si="6"/>
        <v>0.015833333333333324</v>
      </c>
      <c r="N20" s="29">
        <f t="shared" si="7"/>
        <v>19</v>
      </c>
      <c r="O20" s="28">
        <f t="shared" si="8"/>
        <v>0.04644675925925926</v>
      </c>
      <c r="P20" s="29">
        <f t="shared" si="9"/>
        <v>19</v>
      </c>
      <c r="Q20" s="30" t="str">
        <f t="shared" si="10"/>
        <v>Matt Davis</v>
      </c>
    </row>
    <row r="21" spans="1:17" ht="12.75">
      <c r="A21" s="29">
        <f t="shared" si="0"/>
        <v>20</v>
      </c>
      <c r="B21" s="50" t="s">
        <v>190</v>
      </c>
      <c r="C21" s="15">
        <v>1</v>
      </c>
      <c r="D21" s="14">
        <v>0</v>
      </c>
      <c r="E21" s="27">
        <f t="shared" si="1"/>
        <v>0</v>
      </c>
      <c r="F21" s="4">
        <v>0.0044444444444444444</v>
      </c>
      <c r="G21" s="28">
        <f t="shared" si="2"/>
        <v>0.0044444444444444444</v>
      </c>
      <c r="H21" s="29">
        <f t="shared" si="3"/>
        <v>21</v>
      </c>
      <c r="I21" s="4">
        <v>0.03045138888888889</v>
      </c>
      <c r="J21" s="28">
        <f t="shared" si="4"/>
        <v>0.026006944444444444</v>
      </c>
      <c r="K21" s="29">
        <f t="shared" si="5"/>
        <v>20</v>
      </c>
      <c r="L21" s="4">
        <v>0.046516203703703705</v>
      </c>
      <c r="M21" s="28">
        <f t="shared" si="6"/>
        <v>0.016064814814814816</v>
      </c>
      <c r="N21" s="29">
        <f t="shared" si="7"/>
        <v>20</v>
      </c>
      <c r="O21" s="28">
        <f t="shared" si="8"/>
        <v>0.046516203703703705</v>
      </c>
      <c r="P21" s="29">
        <f t="shared" si="9"/>
        <v>20</v>
      </c>
      <c r="Q21" s="30" t="str">
        <f t="shared" si="10"/>
        <v>Claire Loades</v>
      </c>
    </row>
    <row r="22" spans="1:17" ht="12.75">
      <c r="A22" s="29">
        <f t="shared" si="0"/>
        <v>21</v>
      </c>
      <c r="B22" s="50" t="s">
        <v>185</v>
      </c>
      <c r="C22" s="15">
        <v>2</v>
      </c>
      <c r="D22" s="14">
        <v>0</v>
      </c>
      <c r="E22" s="27">
        <f t="shared" si="1"/>
        <v>0</v>
      </c>
      <c r="F22" s="4">
        <v>0.0044444444444444444</v>
      </c>
      <c r="G22" s="28">
        <f t="shared" si="2"/>
        <v>0.0044444444444444444</v>
      </c>
      <c r="H22" s="29">
        <f t="shared" si="3"/>
        <v>21</v>
      </c>
      <c r="I22" s="4">
        <v>0.031481481481481485</v>
      </c>
      <c r="J22" s="28">
        <f t="shared" si="4"/>
        <v>0.02703703703703704</v>
      </c>
      <c r="K22" s="29">
        <f t="shared" si="5"/>
        <v>23</v>
      </c>
      <c r="L22" s="4">
        <v>0.04792824074074074</v>
      </c>
      <c r="M22" s="28">
        <f t="shared" si="6"/>
        <v>0.01644675925925925</v>
      </c>
      <c r="N22" s="29">
        <f t="shared" si="7"/>
        <v>22</v>
      </c>
      <c r="O22" s="28">
        <f t="shared" si="8"/>
        <v>0.04792824074074074</v>
      </c>
      <c r="P22" s="29">
        <f t="shared" si="9"/>
        <v>21</v>
      </c>
      <c r="Q22" s="30" t="str">
        <f t="shared" si="10"/>
        <v>Victoria Mills</v>
      </c>
    </row>
    <row r="23" spans="1:17" ht="12.75">
      <c r="A23" s="29">
        <f t="shared" si="0"/>
        <v>22</v>
      </c>
      <c r="B23" s="15" t="s">
        <v>186</v>
      </c>
      <c r="C23" s="15">
        <v>10</v>
      </c>
      <c r="D23" s="14">
        <v>6</v>
      </c>
      <c r="E23" s="27">
        <f t="shared" si="1"/>
        <v>0.004166666666666667</v>
      </c>
      <c r="F23" s="4">
        <v>0.008854166666666666</v>
      </c>
      <c r="G23" s="28">
        <f t="shared" si="2"/>
        <v>0.0046875</v>
      </c>
      <c r="H23" s="29">
        <f t="shared" si="3"/>
        <v>24</v>
      </c>
      <c r="I23" s="4">
        <v>0.03517361111111111</v>
      </c>
      <c r="J23" s="28">
        <f t="shared" si="4"/>
        <v>0.02631944444444444</v>
      </c>
      <c r="K23" s="29">
        <f t="shared" si="5"/>
        <v>21</v>
      </c>
      <c r="L23" s="4">
        <v>0.05277777777777778</v>
      </c>
      <c r="M23" s="28">
        <f t="shared" si="6"/>
        <v>0.01760416666666667</v>
      </c>
      <c r="N23" s="29">
        <f t="shared" si="7"/>
        <v>23</v>
      </c>
      <c r="O23" s="28">
        <f t="shared" si="8"/>
        <v>0.04861111111111111</v>
      </c>
      <c r="P23" s="29">
        <f t="shared" si="9"/>
        <v>22</v>
      </c>
      <c r="Q23" s="30" t="str">
        <f t="shared" si="10"/>
        <v>Nick Twist</v>
      </c>
    </row>
    <row r="24" spans="1:17" ht="12.75">
      <c r="A24" s="29">
        <f t="shared" si="0"/>
        <v>23</v>
      </c>
      <c r="B24" s="50" t="s">
        <v>195</v>
      </c>
      <c r="C24" s="15">
        <v>3</v>
      </c>
      <c r="D24" s="14">
        <v>0</v>
      </c>
      <c r="E24" s="27">
        <f t="shared" si="1"/>
        <v>0</v>
      </c>
      <c r="F24" s="4">
        <v>0.004398148148148148</v>
      </c>
      <c r="G24" s="28">
        <f t="shared" si="2"/>
        <v>0.004398148148148148</v>
      </c>
      <c r="H24" s="29">
        <f t="shared" si="3"/>
        <v>20</v>
      </c>
      <c r="I24" s="4">
        <v>0.033761574074074076</v>
      </c>
      <c r="J24" s="28">
        <f t="shared" si="4"/>
        <v>0.029363425925925928</v>
      </c>
      <c r="K24" s="29">
        <f t="shared" si="5"/>
        <v>24</v>
      </c>
      <c r="L24" s="4">
        <v>0.04958333333333333</v>
      </c>
      <c r="M24" s="28">
        <f t="shared" si="6"/>
        <v>0.015821759259259258</v>
      </c>
      <c r="N24" s="29">
        <f t="shared" si="7"/>
        <v>18</v>
      </c>
      <c r="O24" s="28">
        <f t="shared" si="8"/>
        <v>0.04958333333333333</v>
      </c>
      <c r="P24" s="29">
        <f t="shared" si="9"/>
        <v>23</v>
      </c>
      <c r="Q24" s="30" t="str">
        <f t="shared" si="10"/>
        <v>Alana Clark</v>
      </c>
    </row>
    <row r="25" spans="1:17" ht="12.75">
      <c r="A25" s="29" t="str">
        <f t="shared" si="0"/>
        <v>dnf</v>
      </c>
      <c r="B25" s="15" t="s">
        <v>120</v>
      </c>
      <c r="C25" s="15">
        <v>22</v>
      </c>
      <c r="D25" s="14">
        <v>14</v>
      </c>
      <c r="E25" s="27">
        <f t="shared" si="1"/>
        <v>0.009722222222222222</v>
      </c>
      <c r="F25" s="4">
        <v>0.013055555555555556</v>
      </c>
      <c r="G25" s="28">
        <f t="shared" si="2"/>
        <v>0.003333333333333334</v>
      </c>
      <c r="H25" s="29">
        <f t="shared" si="3"/>
        <v>3</v>
      </c>
      <c r="I25" s="4">
        <v>0.034525462962962966</v>
      </c>
      <c r="J25" s="28">
        <f t="shared" si="4"/>
        <v>0.02146990740740741</v>
      </c>
      <c r="K25" s="29">
        <f t="shared" si="5"/>
        <v>5</v>
      </c>
      <c r="L25" s="4" t="s">
        <v>12</v>
      </c>
      <c r="M25" s="28" t="str">
        <f t="shared" si="6"/>
        <v>dnf</v>
      </c>
      <c r="N25" s="29" t="str">
        <f t="shared" si="7"/>
        <v>dnf</v>
      </c>
      <c r="O25" s="28" t="str">
        <f t="shared" si="8"/>
        <v>dnf</v>
      </c>
      <c r="P25" s="29" t="str">
        <f t="shared" si="9"/>
        <v>dnf</v>
      </c>
      <c r="Q25" s="30" t="str">
        <f t="shared" si="10"/>
        <v>Jim Thorn</v>
      </c>
    </row>
  </sheetData>
  <conditionalFormatting sqref="G2:G25 J2:J25 M2:M25 O2:O25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3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8.28125" style="0" customWidth="1"/>
    <col min="3" max="3" width="22.8515625" style="0" customWidth="1"/>
    <col min="4" max="4" width="3.421875" style="0" customWidth="1"/>
    <col min="5" max="5" width="18.28125" style="0" customWidth="1"/>
    <col min="6" max="6" width="22.8515625" style="0" customWidth="1"/>
    <col min="7" max="7" width="7.7109375" style="0" customWidth="1"/>
  </cols>
  <sheetData>
    <row r="1" spans="2:7" ht="30.75" customHeight="1">
      <c r="B1" s="39"/>
      <c r="C1" s="39"/>
      <c r="D1" s="39"/>
      <c r="E1" s="39"/>
      <c r="F1" s="39"/>
      <c r="G1" s="39"/>
    </row>
    <row r="2" spans="2:6" ht="25.5" customHeight="1">
      <c r="B2" s="31" t="s">
        <v>76</v>
      </c>
      <c r="C2" s="31" t="s">
        <v>135</v>
      </c>
      <c r="E2" s="31" t="s">
        <v>76</v>
      </c>
      <c r="F2" s="31" t="s">
        <v>135</v>
      </c>
    </row>
    <row r="3" spans="2:6" ht="25.5" customHeight="1">
      <c r="B3" s="32"/>
      <c r="C3" s="32"/>
      <c r="E3" s="32"/>
      <c r="F3" s="32"/>
    </row>
    <row r="4" spans="2:6" ht="25.5" customHeight="1">
      <c r="B4" s="32"/>
      <c r="C4" s="32"/>
      <c r="E4" s="32"/>
      <c r="F4" s="32"/>
    </row>
    <row r="5" spans="2:6" ht="25.5" customHeight="1">
      <c r="B5" s="32"/>
      <c r="C5" s="32"/>
      <c r="E5" s="32"/>
      <c r="F5" s="32"/>
    </row>
    <row r="6" spans="2:6" ht="25.5" customHeight="1">
      <c r="B6" s="32"/>
      <c r="C6" s="32"/>
      <c r="E6" s="32"/>
      <c r="F6" s="32"/>
    </row>
    <row r="7" spans="2:6" ht="25.5" customHeight="1">
      <c r="B7" s="32"/>
      <c r="C7" s="32"/>
      <c r="E7" s="32"/>
      <c r="F7" s="32"/>
    </row>
    <row r="8" spans="2:6" ht="25.5" customHeight="1">
      <c r="B8" s="32"/>
      <c r="C8" s="32"/>
      <c r="E8" s="32"/>
      <c r="F8" s="32"/>
    </row>
    <row r="9" spans="2:6" ht="25.5" customHeight="1">
      <c r="B9" s="32"/>
      <c r="C9" s="32"/>
      <c r="E9" s="32"/>
      <c r="F9" s="32"/>
    </row>
    <row r="10" spans="2:6" ht="25.5" customHeight="1">
      <c r="B10" s="32"/>
      <c r="C10" s="32"/>
      <c r="E10" s="32"/>
      <c r="F10" s="32"/>
    </row>
    <row r="11" spans="2:6" ht="25.5" customHeight="1">
      <c r="B11" s="32"/>
      <c r="C11" s="32"/>
      <c r="E11" s="32"/>
      <c r="F11" s="32"/>
    </row>
    <row r="12" spans="2:6" ht="25.5" customHeight="1">
      <c r="B12" s="32"/>
      <c r="C12" s="32"/>
      <c r="E12" s="32"/>
      <c r="F12" s="32"/>
    </row>
    <row r="13" spans="2:6" ht="25.5" customHeight="1">
      <c r="B13" s="32"/>
      <c r="C13" s="32"/>
      <c r="E13" s="32"/>
      <c r="F13" s="32"/>
    </row>
    <row r="14" spans="2:6" ht="25.5" customHeight="1">
      <c r="B14" s="32"/>
      <c r="C14" s="32"/>
      <c r="E14" s="32"/>
      <c r="F14" s="32"/>
    </row>
    <row r="15" spans="2:6" ht="25.5" customHeight="1">
      <c r="B15" s="32"/>
      <c r="C15" s="32"/>
      <c r="E15" s="32"/>
      <c r="F15" s="32"/>
    </row>
    <row r="16" spans="2:6" ht="25.5" customHeight="1">
      <c r="B16" s="32"/>
      <c r="C16" s="32"/>
      <c r="E16" s="32"/>
      <c r="F16" s="32"/>
    </row>
    <row r="17" spans="2:6" ht="25.5" customHeight="1">
      <c r="B17" s="32"/>
      <c r="C17" s="32"/>
      <c r="E17" s="32"/>
      <c r="F17" s="32"/>
    </row>
    <row r="18" spans="2:6" ht="25.5" customHeight="1">
      <c r="B18" s="32"/>
      <c r="C18" s="32"/>
      <c r="E18" s="32"/>
      <c r="F18" s="32"/>
    </row>
    <row r="19" spans="2:6" ht="25.5" customHeight="1">
      <c r="B19" s="32"/>
      <c r="C19" s="32"/>
      <c r="E19" s="32"/>
      <c r="F19" s="32"/>
    </row>
    <row r="20" spans="2:6" ht="25.5" customHeight="1">
      <c r="B20" s="32"/>
      <c r="C20" s="32"/>
      <c r="E20" s="32"/>
      <c r="F20" s="32"/>
    </row>
    <row r="21" spans="2:6" ht="25.5" customHeight="1">
      <c r="B21" s="32"/>
      <c r="C21" s="32"/>
      <c r="E21" s="32"/>
      <c r="F21" s="32"/>
    </row>
    <row r="22" spans="2:6" ht="25.5" customHeight="1">
      <c r="B22" s="32"/>
      <c r="C22" s="32"/>
      <c r="E22" s="32"/>
      <c r="F22" s="32"/>
    </row>
    <row r="23" spans="2:6" ht="25.5" customHeight="1">
      <c r="B23" s="32"/>
      <c r="C23" s="32"/>
      <c r="E23" s="32"/>
      <c r="F23" s="32"/>
    </row>
    <row r="24" spans="2:6" ht="25.5" customHeight="1">
      <c r="B24" s="32"/>
      <c r="C24" s="32"/>
      <c r="E24" s="32"/>
      <c r="F24" s="32"/>
    </row>
    <row r="25" spans="2:6" ht="25.5" customHeight="1">
      <c r="B25" s="32"/>
      <c r="C25" s="32"/>
      <c r="E25" s="32"/>
      <c r="F25" s="32"/>
    </row>
    <row r="26" spans="2:6" ht="25.5" customHeight="1">
      <c r="B26" s="32"/>
      <c r="C26" s="32"/>
      <c r="E26" s="32"/>
      <c r="F26" s="32"/>
    </row>
    <row r="27" spans="2:6" ht="25.5" customHeight="1">
      <c r="B27" s="32"/>
      <c r="C27" s="32"/>
      <c r="E27" s="32"/>
      <c r="F27" s="32"/>
    </row>
    <row r="28" spans="2:6" ht="25.5" customHeight="1">
      <c r="B28" s="32"/>
      <c r="C28" s="32"/>
      <c r="E28" s="32"/>
      <c r="F28" s="32"/>
    </row>
    <row r="29" spans="2:6" ht="25.5" customHeight="1">
      <c r="B29" s="32"/>
      <c r="C29" s="32"/>
      <c r="E29" s="32"/>
      <c r="F29" s="32"/>
    </row>
    <row r="30" spans="2:6" ht="25.5" customHeight="1">
      <c r="B30" s="32"/>
      <c r="C30" s="32"/>
      <c r="E30" s="32"/>
      <c r="F30" s="32"/>
    </row>
    <row r="31" spans="2:6" ht="25.5" customHeight="1">
      <c r="B31" s="32"/>
      <c r="C31" s="32"/>
      <c r="E31" s="32"/>
      <c r="F31" s="32"/>
    </row>
  </sheetData>
  <printOptions/>
  <pageMargins left="0.67" right="0.75" top="0.43" bottom="0.42" header="0.5" footer="0.4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14" customWidth="1"/>
    <col min="2" max="2" width="22.7109375" style="14" customWidth="1"/>
    <col min="3" max="3" width="5.421875" style="6" customWidth="1"/>
    <col min="4" max="10" width="9.28125" style="6" customWidth="1"/>
    <col min="11" max="11" width="5.421875" style="6" customWidth="1"/>
    <col min="12" max="16384" width="8.8515625" style="14" customWidth="1"/>
  </cols>
  <sheetData>
    <row r="1" spans="1:11" ht="15" customHeight="1">
      <c r="A1" s="16" t="s">
        <v>136</v>
      </c>
      <c r="B1" s="16" t="s">
        <v>1</v>
      </c>
      <c r="C1" s="17" t="s">
        <v>3</v>
      </c>
      <c r="D1" s="17" t="s">
        <v>95</v>
      </c>
      <c r="E1" s="17" t="s">
        <v>5</v>
      </c>
      <c r="F1" s="17" t="s">
        <v>96</v>
      </c>
      <c r="G1" s="17" t="s">
        <v>7</v>
      </c>
      <c r="H1" s="17" t="s">
        <v>97</v>
      </c>
      <c r="I1" s="17" t="s">
        <v>9</v>
      </c>
      <c r="J1" s="17" t="s">
        <v>10</v>
      </c>
      <c r="K1" s="18" t="s">
        <v>11</v>
      </c>
    </row>
    <row r="2" spans="1:12" ht="21" customHeight="1">
      <c r="A2" s="54">
        <v>1</v>
      </c>
      <c r="B2" s="19"/>
      <c r="C2" s="46"/>
      <c r="D2" s="21"/>
      <c r="E2" s="23"/>
      <c r="F2" s="21"/>
      <c r="G2" s="23"/>
      <c r="H2" s="21"/>
      <c r="I2" s="23"/>
      <c r="J2" s="23"/>
      <c r="K2" s="25"/>
      <c r="L2" s="53">
        <f aca="true" t="shared" si="0" ref="L2:L15">IF(ISBLANK(B2),"",IF(ISBLANK(C2),"",TIMEVALUE("1:8")-C2))</f>
      </c>
    </row>
    <row r="3" spans="1:12" ht="21" customHeight="1">
      <c r="A3" s="54">
        <f>A2+1</f>
        <v>2</v>
      </c>
      <c r="B3" s="19"/>
      <c r="C3" s="46"/>
      <c r="D3" s="21"/>
      <c r="E3" s="23"/>
      <c r="F3" s="21"/>
      <c r="G3" s="23"/>
      <c r="H3" s="21"/>
      <c r="I3" s="23"/>
      <c r="J3" s="23"/>
      <c r="K3" s="25"/>
      <c r="L3" s="53">
        <f t="shared" si="0"/>
      </c>
    </row>
    <row r="4" spans="1:12" ht="21" customHeight="1">
      <c r="A4" s="54">
        <f aca="true" t="shared" si="1" ref="A4:A35">A3+1</f>
        <v>3</v>
      </c>
      <c r="B4" s="19"/>
      <c r="C4" s="46"/>
      <c r="D4" s="21"/>
      <c r="E4" s="23"/>
      <c r="F4" s="21"/>
      <c r="G4" s="23"/>
      <c r="H4" s="21"/>
      <c r="I4" s="23"/>
      <c r="J4" s="23"/>
      <c r="K4" s="25"/>
      <c r="L4" s="53">
        <f t="shared" si="0"/>
      </c>
    </row>
    <row r="5" spans="1:12" ht="21" customHeight="1">
      <c r="A5" s="54">
        <f t="shared" si="1"/>
        <v>4</v>
      </c>
      <c r="B5" s="19"/>
      <c r="C5" s="46"/>
      <c r="D5" s="21"/>
      <c r="E5" s="23"/>
      <c r="F5" s="21"/>
      <c r="G5" s="23"/>
      <c r="H5" s="21"/>
      <c r="I5" s="23"/>
      <c r="J5" s="23"/>
      <c r="K5" s="25"/>
      <c r="L5" s="53">
        <f t="shared" si="0"/>
      </c>
    </row>
    <row r="6" spans="1:12" ht="21" customHeight="1">
      <c r="A6" s="54">
        <f t="shared" si="1"/>
        <v>5</v>
      </c>
      <c r="B6" s="19"/>
      <c r="C6" s="46"/>
      <c r="D6" s="21"/>
      <c r="E6" s="23"/>
      <c r="F6" s="21"/>
      <c r="G6" s="23"/>
      <c r="H6" s="21"/>
      <c r="I6" s="23"/>
      <c r="J6" s="23"/>
      <c r="K6" s="25"/>
      <c r="L6" s="53">
        <f t="shared" si="0"/>
      </c>
    </row>
    <row r="7" spans="1:12" ht="21" customHeight="1">
      <c r="A7" s="54">
        <f t="shared" si="1"/>
        <v>6</v>
      </c>
      <c r="B7" s="19"/>
      <c r="C7" s="46"/>
      <c r="D7" s="21"/>
      <c r="E7" s="23"/>
      <c r="F7" s="21"/>
      <c r="G7" s="23"/>
      <c r="H7" s="21"/>
      <c r="I7" s="23"/>
      <c r="J7" s="23"/>
      <c r="K7" s="25"/>
      <c r="L7" s="53">
        <f t="shared" si="0"/>
      </c>
    </row>
    <row r="8" spans="1:12" ht="21" customHeight="1">
      <c r="A8" s="54">
        <f t="shared" si="1"/>
        <v>7</v>
      </c>
      <c r="B8" s="19"/>
      <c r="C8" s="46"/>
      <c r="D8" s="21"/>
      <c r="E8" s="23"/>
      <c r="F8" s="21"/>
      <c r="G8" s="23"/>
      <c r="H8" s="21"/>
      <c r="I8" s="23"/>
      <c r="J8" s="23"/>
      <c r="K8" s="25"/>
      <c r="L8" s="53">
        <f t="shared" si="0"/>
      </c>
    </row>
    <row r="9" spans="1:12" ht="21" customHeight="1">
      <c r="A9" s="54">
        <f t="shared" si="1"/>
        <v>8</v>
      </c>
      <c r="B9" s="19"/>
      <c r="C9" s="46"/>
      <c r="D9" s="21"/>
      <c r="E9" s="23"/>
      <c r="F9" s="21"/>
      <c r="G9" s="23"/>
      <c r="H9" s="21"/>
      <c r="I9" s="23"/>
      <c r="J9" s="23"/>
      <c r="K9" s="25"/>
      <c r="L9" s="53">
        <f t="shared" si="0"/>
      </c>
    </row>
    <row r="10" spans="1:12" ht="21" customHeight="1">
      <c r="A10" s="54">
        <f t="shared" si="1"/>
        <v>9</v>
      </c>
      <c r="B10" s="19"/>
      <c r="C10" s="46"/>
      <c r="D10" s="21"/>
      <c r="E10" s="23"/>
      <c r="F10" s="21"/>
      <c r="G10" s="23"/>
      <c r="H10" s="21"/>
      <c r="I10" s="23"/>
      <c r="J10" s="23"/>
      <c r="K10" s="25"/>
      <c r="L10" s="53">
        <f t="shared" si="0"/>
      </c>
    </row>
    <row r="11" spans="1:12" ht="21" customHeight="1">
      <c r="A11" s="54">
        <f t="shared" si="1"/>
        <v>10</v>
      </c>
      <c r="B11" s="19"/>
      <c r="C11" s="46"/>
      <c r="D11" s="21"/>
      <c r="E11" s="23"/>
      <c r="F11" s="21"/>
      <c r="G11" s="23"/>
      <c r="H11" s="21"/>
      <c r="I11" s="23"/>
      <c r="J11" s="23"/>
      <c r="K11" s="25"/>
      <c r="L11" s="53">
        <f t="shared" si="0"/>
      </c>
    </row>
    <row r="12" spans="1:12" ht="21" customHeight="1">
      <c r="A12" s="54">
        <f t="shared" si="1"/>
        <v>11</v>
      </c>
      <c r="B12" s="19"/>
      <c r="C12" s="46"/>
      <c r="D12" s="21"/>
      <c r="E12" s="23"/>
      <c r="F12" s="21"/>
      <c r="G12" s="23"/>
      <c r="H12" s="21"/>
      <c r="I12" s="23"/>
      <c r="J12" s="23"/>
      <c r="K12" s="25"/>
      <c r="L12" s="53">
        <f t="shared" si="0"/>
      </c>
    </row>
    <row r="13" spans="1:12" ht="21" customHeight="1">
      <c r="A13" s="54">
        <f t="shared" si="1"/>
        <v>12</v>
      </c>
      <c r="B13" s="55"/>
      <c r="C13" s="46"/>
      <c r="D13" s="21"/>
      <c r="E13" s="23"/>
      <c r="F13" s="21"/>
      <c r="G13" s="23"/>
      <c r="H13" s="21"/>
      <c r="I13" s="23"/>
      <c r="J13" s="23"/>
      <c r="K13" s="25"/>
      <c r="L13" s="53">
        <f t="shared" si="0"/>
      </c>
    </row>
    <row r="14" spans="1:12" ht="21" customHeight="1">
      <c r="A14" s="54">
        <f t="shared" si="1"/>
        <v>13</v>
      </c>
      <c r="B14" s="19"/>
      <c r="C14" s="46"/>
      <c r="D14" s="21"/>
      <c r="E14" s="23"/>
      <c r="F14" s="21"/>
      <c r="G14" s="23"/>
      <c r="H14" s="21"/>
      <c r="I14" s="23"/>
      <c r="J14" s="23"/>
      <c r="K14" s="25"/>
      <c r="L14" s="53">
        <f t="shared" si="0"/>
      </c>
    </row>
    <row r="15" spans="1:12" ht="21" customHeight="1">
      <c r="A15" s="54">
        <f t="shared" si="1"/>
        <v>14</v>
      </c>
      <c r="B15" s="19"/>
      <c r="C15" s="46"/>
      <c r="D15" s="21"/>
      <c r="E15" s="23"/>
      <c r="F15" s="21"/>
      <c r="G15" s="23"/>
      <c r="H15" s="21"/>
      <c r="I15" s="23"/>
      <c r="J15" s="23"/>
      <c r="K15" s="25"/>
      <c r="L15" s="53">
        <f t="shared" si="0"/>
      </c>
    </row>
    <row r="16" spans="1:12" ht="21" customHeight="1">
      <c r="A16" s="54">
        <f t="shared" si="1"/>
        <v>15</v>
      </c>
      <c r="B16" s="19"/>
      <c r="C16" s="46"/>
      <c r="D16" s="22"/>
      <c r="E16" s="24"/>
      <c r="F16" s="22"/>
      <c r="G16" s="24"/>
      <c r="H16" s="22"/>
      <c r="I16" s="24"/>
      <c r="J16" s="24"/>
      <c r="K16" s="24"/>
      <c r="L16" s="53">
        <f aca="true" t="shared" si="2" ref="L16:L35">IF(ISBLANK(B16),"",IF(ISBLANK(C16),"",TIMEVALUE("1:8")-C16))</f>
      </c>
    </row>
    <row r="17" spans="1:12" ht="21" customHeight="1">
      <c r="A17" s="54">
        <f t="shared" si="1"/>
        <v>16</v>
      </c>
      <c r="B17" s="19"/>
      <c r="C17" s="46"/>
      <c r="D17" s="22"/>
      <c r="E17" s="24"/>
      <c r="F17" s="22"/>
      <c r="G17" s="24"/>
      <c r="H17" s="22"/>
      <c r="I17" s="24"/>
      <c r="J17" s="24"/>
      <c r="K17" s="24"/>
      <c r="L17" s="53">
        <f t="shared" si="2"/>
      </c>
    </row>
    <row r="18" spans="1:12" ht="21" customHeight="1">
      <c r="A18" s="54">
        <f t="shared" si="1"/>
        <v>17</v>
      </c>
      <c r="B18" s="19"/>
      <c r="C18" s="46"/>
      <c r="D18" s="22"/>
      <c r="E18" s="24"/>
      <c r="F18" s="22"/>
      <c r="G18" s="24"/>
      <c r="H18" s="22"/>
      <c r="I18" s="24"/>
      <c r="J18" s="24"/>
      <c r="K18" s="24"/>
      <c r="L18" s="53">
        <f t="shared" si="2"/>
      </c>
    </row>
    <row r="19" spans="1:12" ht="21" customHeight="1">
      <c r="A19" s="54">
        <f t="shared" si="1"/>
        <v>18</v>
      </c>
      <c r="B19" s="19"/>
      <c r="C19" s="46"/>
      <c r="D19" s="22"/>
      <c r="E19" s="24"/>
      <c r="F19" s="22"/>
      <c r="G19" s="24"/>
      <c r="H19" s="22"/>
      <c r="I19" s="24"/>
      <c r="J19" s="24"/>
      <c r="K19" s="24"/>
      <c r="L19" s="53">
        <f t="shared" si="2"/>
      </c>
    </row>
    <row r="20" spans="1:12" ht="21" customHeight="1">
      <c r="A20" s="54">
        <f t="shared" si="1"/>
        <v>19</v>
      </c>
      <c r="B20" s="19"/>
      <c r="C20" s="46"/>
      <c r="D20" s="22"/>
      <c r="E20" s="24"/>
      <c r="F20" s="22"/>
      <c r="G20" s="24"/>
      <c r="H20" s="22"/>
      <c r="I20" s="24"/>
      <c r="J20" s="24"/>
      <c r="K20" s="24"/>
      <c r="L20" s="53">
        <f t="shared" si="2"/>
      </c>
    </row>
    <row r="21" spans="1:12" ht="21" customHeight="1">
      <c r="A21" s="54">
        <f t="shared" si="1"/>
        <v>20</v>
      </c>
      <c r="B21" s="19"/>
      <c r="C21" s="46"/>
      <c r="D21" s="22"/>
      <c r="E21" s="24"/>
      <c r="F21" s="22"/>
      <c r="G21" s="24"/>
      <c r="H21" s="22"/>
      <c r="I21" s="24"/>
      <c r="J21" s="24"/>
      <c r="K21" s="24"/>
      <c r="L21" s="53">
        <f t="shared" si="2"/>
      </c>
    </row>
    <row r="22" spans="1:12" ht="21" customHeight="1">
      <c r="A22" s="54">
        <f t="shared" si="1"/>
        <v>21</v>
      </c>
      <c r="B22" s="19"/>
      <c r="C22" s="46"/>
      <c r="D22" s="22"/>
      <c r="E22" s="24"/>
      <c r="F22" s="22"/>
      <c r="G22" s="24"/>
      <c r="H22" s="22"/>
      <c r="I22" s="24"/>
      <c r="J22" s="24"/>
      <c r="K22" s="24"/>
      <c r="L22" s="53">
        <f t="shared" si="2"/>
      </c>
    </row>
    <row r="23" spans="1:12" ht="21" customHeight="1">
      <c r="A23" s="54">
        <f t="shared" si="1"/>
        <v>22</v>
      </c>
      <c r="B23" s="19"/>
      <c r="C23" s="46"/>
      <c r="D23" s="22"/>
      <c r="E23" s="24"/>
      <c r="F23" s="22"/>
      <c r="G23" s="24"/>
      <c r="H23" s="22"/>
      <c r="I23" s="24"/>
      <c r="J23" s="24"/>
      <c r="K23" s="24"/>
      <c r="L23" s="53">
        <f t="shared" si="2"/>
      </c>
    </row>
    <row r="24" spans="1:12" ht="21" customHeight="1">
      <c r="A24" s="54">
        <f t="shared" si="1"/>
        <v>23</v>
      </c>
      <c r="B24" s="19"/>
      <c r="C24" s="46"/>
      <c r="D24" s="22"/>
      <c r="E24" s="24"/>
      <c r="F24" s="22"/>
      <c r="G24" s="24"/>
      <c r="H24" s="22"/>
      <c r="I24" s="24"/>
      <c r="J24" s="24"/>
      <c r="K24" s="24"/>
      <c r="L24" s="53">
        <f t="shared" si="2"/>
      </c>
    </row>
    <row r="25" spans="1:12" ht="21" customHeight="1">
      <c r="A25" s="54">
        <f t="shared" si="1"/>
        <v>24</v>
      </c>
      <c r="B25" s="19"/>
      <c r="C25" s="46"/>
      <c r="D25" s="22"/>
      <c r="E25" s="24"/>
      <c r="F25" s="22"/>
      <c r="G25" s="24"/>
      <c r="H25" s="22"/>
      <c r="I25" s="24"/>
      <c r="J25" s="24"/>
      <c r="K25" s="24"/>
      <c r="L25" s="53">
        <f t="shared" si="2"/>
      </c>
    </row>
    <row r="26" spans="1:12" ht="21" customHeight="1">
      <c r="A26" s="54">
        <f t="shared" si="1"/>
        <v>25</v>
      </c>
      <c r="B26" s="19"/>
      <c r="C26" s="46"/>
      <c r="D26" s="22"/>
      <c r="E26" s="24"/>
      <c r="F26" s="22"/>
      <c r="G26" s="24"/>
      <c r="H26" s="22"/>
      <c r="I26" s="24"/>
      <c r="J26" s="24"/>
      <c r="K26" s="24"/>
      <c r="L26" s="53">
        <f t="shared" si="2"/>
      </c>
    </row>
    <row r="27" spans="1:12" ht="21" customHeight="1">
      <c r="A27" s="54">
        <f t="shared" si="1"/>
        <v>26</v>
      </c>
      <c r="B27" s="19"/>
      <c r="C27" s="46"/>
      <c r="D27" s="22"/>
      <c r="E27" s="24"/>
      <c r="F27" s="22"/>
      <c r="G27" s="24"/>
      <c r="H27" s="22"/>
      <c r="I27" s="24"/>
      <c r="J27" s="24"/>
      <c r="K27" s="24"/>
      <c r="L27" s="53">
        <f t="shared" si="2"/>
      </c>
    </row>
    <row r="28" spans="1:12" ht="21" customHeight="1">
      <c r="A28" s="54">
        <f t="shared" si="1"/>
        <v>27</v>
      </c>
      <c r="B28" s="19"/>
      <c r="C28" s="46"/>
      <c r="D28" s="22"/>
      <c r="E28" s="24"/>
      <c r="F28" s="22"/>
      <c r="G28" s="24"/>
      <c r="H28" s="22"/>
      <c r="I28" s="24"/>
      <c r="J28" s="24"/>
      <c r="K28" s="24"/>
      <c r="L28" s="53">
        <f t="shared" si="2"/>
      </c>
    </row>
    <row r="29" spans="1:12" ht="21" customHeight="1">
      <c r="A29" s="54">
        <f t="shared" si="1"/>
        <v>28</v>
      </c>
      <c r="B29" s="19"/>
      <c r="C29" s="46"/>
      <c r="D29" s="22"/>
      <c r="E29" s="24"/>
      <c r="F29" s="22"/>
      <c r="G29" s="24"/>
      <c r="H29" s="22"/>
      <c r="I29" s="24"/>
      <c r="J29" s="24"/>
      <c r="K29" s="24"/>
      <c r="L29" s="53">
        <f t="shared" si="2"/>
      </c>
    </row>
    <row r="30" spans="1:12" ht="21" customHeight="1">
      <c r="A30" s="54">
        <f t="shared" si="1"/>
        <v>29</v>
      </c>
      <c r="B30" s="19"/>
      <c r="C30" s="46"/>
      <c r="D30" s="22"/>
      <c r="E30" s="24"/>
      <c r="F30" s="22"/>
      <c r="G30" s="24"/>
      <c r="H30" s="22"/>
      <c r="I30" s="24"/>
      <c r="J30" s="24"/>
      <c r="K30" s="24"/>
      <c r="L30" s="53">
        <f t="shared" si="2"/>
      </c>
    </row>
    <row r="31" spans="1:12" ht="21" customHeight="1">
      <c r="A31" s="54">
        <f t="shared" si="1"/>
        <v>30</v>
      </c>
      <c r="B31" s="19"/>
      <c r="C31" s="46"/>
      <c r="D31" s="22"/>
      <c r="E31" s="24"/>
      <c r="F31" s="22"/>
      <c r="G31" s="24"/>
      <c r="H31" s="22"/>
      <c r="I31" s="24"/>
      <c r="J31" s="24"/>
      <c r="K31" s="24"/>
      <c r="L31" s="53">
        <f t="shared" si="2"/>
      </c>
    </row>
    <row r="32" spans="1:12" ht="21" customHeight="1">
      <c r="A32" s="54">
        <f t="shared" si="1"/>
        <v>31</v>
      </c>
      <c r="B32" s="19"/>
      <c r="C32" s="46"/>
      <c r="D32" s="22"/>
      <c r="E32" s="24"/>
      <c r="F32" s="22"/>
      <c r="G32" s="24"/>
      <c r="H32" s="22"/>
      <c r="I32" s="24"/>
      <c r="J32" s="24"/>
      <c r="K32" s="24"/>
      <c r="L32" s="53">
        <f t="shared" si="2"/>
      </c>
    </row>
    <row r="33" spans="1:12" ht="21" customHeight="1">
      <c r="A33" s="54">
        <f t="shared" si="1"/>
        <v>32</v>
      </c>
      <c r="B33" s="19"/>
      <c r="C33" s="46"/>
      <c r="D33" s="22"/>
      <c r="E33" s="24"/>
      <c r="F33" s="22"/>
      <c r="G33" s="24"/>
      <c r="H33" s="22"/>
      <c r="I33" s="24"/>
      <c r="J33" s="24"/>
      <c r="K33" s="24"/>
      <c r="L33" s="53">
        <f t="shared" si="2"/>
      </c>
    </row>
    <row r="34" spans="1:12" ht="21" customHeight="1">
      <c r="A34" s="54">
        <f t="shared" si="1"/>
        <v>33</v>
      </c>
      <c r="B34" s="19"/>
      <c r="C34" s="46"/>
      <c r="D34" s="22"/>
      <c r="E34" s="24"/>
      <c r="F34" s="22"/>
      <c r="G34" s="24"/>
      <c r="H34" s="22"/>
      <c r="I34" s="24"/>
      <c r="J34" s="24"/>
      <c r="K34" s="24"/>
      <c r="L34" s="53">
        <f t="shared" si="2"/>
      </c>
    </row>
    <row r="35" spans="1:12" ht="21" customHeight="1">
      <c r="A35" s="54">
        <f t="shared" si="1"/>
        <v>34</v>
      </c>
      <c r="B35" s="19"/>
      <c r="C35" s="46"/>
      <c r="D35" s="22"/>
      <c r="E35" s="24"/>
      <c r="F35" s="22"/>
      <c r="G35" s="24"/>
      <c r="H35" s="22"/>
      <c r="I35" s="24"/>
      <c r="J35" s="24"/>
      <c r="K35" s="24"/>
      <c r="L35" s="53">
        <f t="shared" si="2"/>
      </c>
    </row>
  </sheetData>
  <conditionalFormatting sqref="I2:J15 L2:L35">
    <cfRule type="expression" priority="1" dxfId="1" stopIfTrue="1">
      <formula>J2=1</formula>
    </cfRule>
  </conditionalFormatting>
  <conditionalFormatting sqref="G2:G15 E2:E15">
    <cfRule type="expression" priority="2" dxfId="1" stopIfTrue="1">
      <formula>#REF!=1</formula>
    </cfRule>
  </conditionalFormatting>
  <printOptions/>
  <pageMargins left="0.2" right="0.17" top="1.25" bottom="0.5" header="0.99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3.140625" style="0" customWidth="1"/>
    <col min="3" max="3" width="28.28125" style="0" customWidth="1"/>
    <col min="4" max="4" width="8.7109375" style="0" customWidth="1"/>
    <col min="5" max="5" width="7.28125" style="0" customWidth="1"/>
    <col min="6" max="6" width="7.00390625" style="0" customWidth="1"/>
    <col min="7" max="7" width="6.57421875" style="59" customWidth="1"/>
  </cols>
  <sheetData>
    <row r="1" spans="2:6" ht="73.5" customHeight="1">
      <c r="B1" s="63" t="s">
        <v>149</v>
      </c>
      <c r="C1" s="63"/>
      <c r="D1" s="63"/>
      <c r="E1" s="63"/>
      <c r="F1" s="63"/>
    </row>
    <row r="2" spans="1:6" ht="21" customHeight="1">
      <c r="A2" s="56" t="s">
        <v>136</v>
      </c>
      <c r="B2" s="56" t="s">
        <v>98</v>
      </c>
      <c r="C2" s="56" t="s">
        <v>99</v>
      </c>
      <c r="D2" s="56" t="s">
        <v>207</v>
      </c>
      <c r="E2" s="56" t="s">
        <v>208</v>
      </c>
      <c r="F2" s="56" t="s">
        <v>94</v>
      </c>
    </row>
    <row r="3" spans="1:7" ht="21" customHeight="1">
      <c r="A3" s="58">
        <v>1</v>
      </c>
      <c r="B3" s="56"/>
      <c r="C3" s="58"/>
      <c r="D3" s="58"/>
      <c r="E3" s="58"/>
      <c r="F3" s="57"/>
      <c r="G3" s="60">
        <f>IF(ISBLANK(B3),"",IF(F3="","",TIMEVALUE("1:8")-F3))</f>
      </c>
    </row>
    <row r="4" spans="1:7" ht="21" customHeight="1">
      <c r="A4" s="58">
        <f>A3+1</f>
        <v>2</v>
      </c>
      <c r="B4" s="56"/>
      <c r="C4" s="58"/>
      <c r="D4" s="58"/>
      <c r="E4" s="58"/>
      <c r="F4" s="57"/>
      <c r="G4" s="60">
        <f>IF(ISBLANK(B4),"",IF(F4="","",TIMEVALUE("1:8")-F4))</f>
      </c>
    </row>
    <row r="5" spans="1:7" ht="21" customHeight="1">
      <c r="A5" s="58">
        <f aca="true" t="shared" si="0" ref="A5:A32">A4+1</f>
        <v>3</v>
      </c>
      <c r="B5" s="56"/>
      <c r="C5" s="58"/>
      <c r="D5" s="58"/>
      <c r="E5" s="58"/>
      <c r="F5" s="57"/>
      <c r="G5" s="60">
        <f>IF(ISBLANK(B5),"",IF(F5="","",TIMEVALUE("1:8")-F5))</f>
      </c>
    </row>
    <row r="6" spans="1:7" ht="21" customHeight="1">
      <c r="A6" s="58">
        <f t="shared" si="0"/>
        <v>4</v>
      </c>
      <c r="B6" s="56"/>
      <c r="C6" s="58"/>
      <c r="D6" s="58"/>
      <c r="E6" s="58"/>
      <c r="F6" s="57"/>
      <c r="G6" s="60">
        <f>IF(ISBLANK(B6),"",IF(F6="","",TIMEVALUE("1:8")-F6))</f>
      </c>
    </row>
    <row r="7" spans="1:7" ht="21" customHeight="1">
      <c r="A7" s="58">
        <f t="shared" si="0"/>
        <v>5</v>
      </c>
      <c r="B7" s="56"/>
      <c r="C7" s="58"/>
      <c r="D7" s="58"/>
      <c r="E7" s="58"/>
      <c r="F7" s="57"/>
      <c r="G7" s="60">
        <f aca="true" t="shared" si="1" ref="G7:G36">IF(ISBLANK(B7),"",IF(F7="","",TIMEVALUE("1:8")-F7))</f>
      </c>
    </row>
    <row r="8" spans="1:7" ht="21" customHeight="1">
      <c r="A8" s="58">
        <f t="shared" si="0"/>
        <v>6</v>
      </c>
      <c r="B8" s="56"/>
      <c r="C8" s="58"/>
      <c r="D8" s="58"/>
      <c r="E8" s="58"/>
      <c r="F8" s="57"/>
      <c r="G8" s="60">
        <f t="shared" si="1"/>
      </c>
    </row>
    <row r="9" spans="1:7" ht="21" customHeight="1">
      <c r="A9" s="58">
        <f t="shared" si="0"/>
        <v>7</v>
      </c>
      <c r="B9" s="56"/>
      <c r="C9" s="58"/>
      <c r="D9" s="58"/>
      <c r="E9" s="58"/>
      <c r="F9" s="57"/>
      <c r="G9" s="60">
        <f t="shared" si="1"/>
      </c>
    </row>
    <row r="10" spans="1:7" ht="21" customHeight="1">
      <c r="A10" s="58">
        <f t="shared" si="0"/>
        <v>8</v>
      </c>
      <c r="B10" s="56"/>
      <c r="C10" s="58"/>
      <c r="D10" s="58"/>
      <c r="E10" s="58"/>
      <c r="F10" s="57"/>
      <c r="G10" s="60">
        <f t="shared" si="1"/>
      </c>
    </row>
    <row r="11" spans="1:7" ht="21" customHeight="1">
      <c r="A11" s="58">
        <f t="shared" si="0"/>
        <v>9</v>
      </c>
      <c r="B11" s="56"/>
      <c r="C11" s="58"/>
      <c r="D11" s="58"/>
      <c r="E11" s="58"/>
      <c r="F11" s="57"/>
      <c r="G11" s="60">
        <f t="shared" si="1"/>
      </c>
    </row>
    <row r="12" spans="1:7" ht="21" customHeight="1">
      <c r="A12" s="58">
        <f t="shared" si="0"/>
        <v>10</v>
      </c>
      <c r="B12" s="56"/>
      <c r="C12" s="58"/>
      <c r="D12" s="58"/>
      <c r="E12" s="58"/>
      <c r="F12" s="57"/>
      <c r="G12" s="60">
        <f t="shared" si="1"/>
      </c>
    </row>
    <row r="13" spans="1:7" ht="21" customHeight="1">
      <c r="A13" s="58">
        <f t="shared" si="0"/>
        <v>11</v>
      </c>
      <c r="B13" s="56"/>
      <c r="C13" s="58"/>
      <c r="D13" s="58"/>
      <c r="E13" s="58"/>
      <c r="F13" s="57"/>
      <c r="G13" s="60">
        <f t="shared" si="1"/>
      </c>
    </row>
    <row r="14" spans="1:7" ht="21" customHeight="1">
      <c r="A14" s="58">
        <f t="shared" si="0"/>
        <v>12</v>
      </c>
      <c r="B14" s="56"/>
      <c r="C14" s="58"/>
      <c r="D14" s="58"/>
      <c r="E14" s="58"/>
      <c r="F14" s="57"/>
      <c r="G14" s="60">
        <f t="shared" si="1"/>
      </c>
    </row>
    <row r="15" spans="1:7" ht="21" customHeight="1">
      <c r="A15" s="58">
        <f t="shared" si="0"/>
        <v>13</v>
      </c>
      <c r="B15" s="56"/>
      <c r="C15" s="58"/>
      <c r="D15" s="58"/>
      <c r="E15" s="58"/>
      <c r="F15" s="57"/>
      <c r="G15" s="60">
        <f t="shared" si="1"/>
      </c>
    </row>
    <row r="16" spans="1:7" ht="21" customHeight="1">
      <c r="A16" s="58">
        <f t="shared" si="0"/>
        <v>14</v>
      </c>
      <c r="B16" s="56"/>
      <c r="C16" s="58"/>
      <c r="D16" s="58"/>
      <c r="E16" s="58"/>
      <c r="F16" s="57"/>
      <c r="G16" s="60">
        <f t="shared" si="1"/>
      </c>
    </row>
    <row r="17" spans="1:7" ht="21" customHeight="1">
      <c r="A17" s="58">
        <f t="shared" si="0"/>
        <v>15</v>
      </c>
      <c r="B17" s="56"/>
      <c r="C17" s="58"/>
      <c r="D17" s="58"/>
      <c r="E17" s="58"/>
      <c r="F17" s="57"/>
      <c r="G17" s="60">
        <f t="shared" si="1"/>
      </c>
    </row>
    <row r="18" spans="1:7" ht="21" customHeight="1">
      <c r="A18" s="58">
        <f t="shared" si="0"/>
        <v>16</v>
      </c>
      <c r="B18" s="56"/>
      <c r="C18" s="58"/>
      <c r="D18" s="58"/>
      <c r="E18" s="58"/>
      <c r="F18" s="57"/>
      <c r="G18" s="60">
        <f t="shared" si="1"/>
      </c>
    </row>
    <row r="19" spans="1:7" ht="21" customHeight="1">
      <c r="A19" s="58">
        <f t="shared" si="0"/>
        <v>17</v>
      </c>
      <c r="B19" s="56"/>
      <c r="C19" s="58"/>
      <c r="D19" s="58"/>
      <c r="E19" s="58"/>
      <c r="F19" s="57"/>
      <c r="G19" s="60">
        <f t="shared" si="1"/>
      </c>
    </row>
    <row r="20" spans="1:7" ht="21" customHeight="1">
      <c r="A20" s="58">
        <f t="shared" si="0"/>
        <v>18</v>
      </c>
      <c r="B20" s="56"/>
      <c r="C20" s="58"/>
      <c r="D20" s="58"/>
      <c r="E20" s="58"/>
      <c r="F20" s="57"/>
      <c r="G20" s="60">
        <f t="shared" si="1"/>
      </c>
    </row>
    <row r="21" spans="1:7" ht="21" customHeight="1">
      <c r="A21" s="58">
        <f t="shared" si="0"/>
        <v>19</v>
      </c>
      <c r="B21" s="56"/>
      <c r="C21" s="58"/>
      <c r="D21" s="58"/>
      <c r="E21" s="58"/>
      <c r="F21" s="57"/>
      <c r="G21" s="60">
        <f t="shared" si="1"/>
      </c>
    </row>
    <row r="22" spans="1:7" ht="21" customHeight="1">
      <c r="A22" s="58">
        <f t="shared" si="0"/>
        <v>20</v>
      </c>
      <c r="B22" s="56"/>
      <c r="C22" s="58"/>
      <c r="D22" s="58"/>
      <c r="E22" s="58"/>
      <c r="F22" s="57"/>
      <c r="G22" s="60">
        <f t="shared" si="1"/>
      </c>
    </row>
    <row r="23" spans="1:7" ht="21" customHeight="1">
      <c r="A23" s="58">
        <f t="shared" si="0"/>
        <v>21</v>
      </c>
      <c r="B23" s="56"/>
      <c r="C23" s="58"/>
      <c r="D23" s="58"/>
      <c r="E23" s="58"/>
      <c r="F23" s="57"/>
      <c r="G23" s="60">
        <f t="shared" si="1"/>
      </c>
    </row>
    <row r="24" spans="1:7" ht="21" customHeight="1">
      <c r="A24" s="58">
        <f t="shared" si="0"/>
        <v>22</v>
      </c>
      <c r="B24" s="56"/>
      <c r="C24" s="58"/>
      <c r="D24" s="58"/>
      <c r="E24" s="58"/>
      <c r="F24" s="57"/>
      <c r="G24" s="60">
        <f t="shared" si="1"/>
      </c>
    </row>
    <row r="25" spans="1:7" ht="21" customHeight="1">
      <c r="A25" s="58">
        <f t="shared" si="0"/>
        <v>23</v>
      </c>
      <c r="B25" s="56"/>
      <c r="C25" s="58"/>
      <c r="D25" s="58"/>
      <c r="E25" s="58"/>
      <c r="F25" s="57"/>
      <c r="G25" s="60">
        <f t="shared" si="1"/>
      </c>
    </row>
    <row r="26" spans="1:7" ht="21" customHeight="1">
      <c r="A26" s="58">
        <f t="shared" si="0"/>
        <v>24</v>
      </c>
      <c r="B26" s="56"/>
      <c r="C26" s="58"/>
      <c r="D26" s="58"/>
      <c r="E26" s="58"/>
      <c r="F26" s="57"/>
      <c r="G26" s="60">
        <f t="shared" si="1"/>
      </c>
    </row>
    <row r="27" spans="1:7" ht="21" customHeight="1">
      <c r="A27" s="58">
        <f t="shared" si="0"/>
        <v>25</v>
      </c>
      <c r="B27" s="56"/>
      <c r="C27" s="58"/>
      <c r="D27" s="58"/>
      <c r="E27" s="58"/>
      <c r="F27" s="57"/>
      <c r="G27" s="60">
        <f t="shared" si="1"/>
      </c>
    </row>
    <row r="28" spans="1:7" ht="21" customHeight="1">
      <c r="A28" s="58">
        <f t="shared" si="0"/>
        <v>26</v>
      </c>
      <c r="B28" s="56"/>
      <c r="C28" s="58"/>
      <c r="D28" s="58"/>
      <c r="E28" s="58"/>
      <c r="F28" s="57"/>
      <c r="G28" s="60">
        <f t="shared" si="1"/>
      </c>
    </row>
    <row r="29" spans="1:7" ht="21" customHeight="1">
      <c r="A29" s="58">
        <f t="shared" si="0"/>
        <v>27</v>
      </c>
      <c r="B29" s="56"/>
      <c r="C29" s="58"/>
      <c r="D29" s="58"/>
      <c r="E29" s="58"/>
      <c r="F29" s="57"/>
      <c r="G29" s="60">
        <f t="shared" si="1"/>
      </c>
    </row>
    <row r="30" spans="1:7" ht="21" customHeight="1">
      <c r="A30" s="58">
        <f t="shared" si="0"/>
        <v>28</v>
      </c>
      <c r="B30" s="56"/>
      <c r="C30" s="58"/>
      <c r="D30" s="58"/>
      <c r="E30" s="58"/>
      <c r="F30" s="57"/>
      <c r="G30" s="60">
        <f t="shared" si="1"/>
      </c>
    </row>
    <row r="31" spans="1:7" ht="21" customHeight="1">
      <c r="A31" s="58">
        <f t="shared" si="0"/>
        <v>29</v>
      </c>
      <c r="B31" s="56"/>
      <c r="C31" s="58"/>
      <c r="D31" s="58"/>
      <c r="E31" s="58"/>
      <c r="F31" s="57"/>
      <c r="G31" s="60">
        <f t="shared" si="1"/>
      </c>
    </row>
    <row r="32" spans="1:7" ht="21" customHeight="1">
      <c r="A32" s="58">
        <f t="shared" si="0"/>
        <v>30</v>
      </c>
      <c r="B32" s="56"/>
      <c r="C32" s="58"/>
      <c r="D32" s="58"/>
      <c r="E32" s="58"/>
      <c r="F32" s="57"/>
      <c r="G32" s="60">
        <f t="shared" si="1"/>
      </c>
    </row>
    <row r="33" spans="1:7" ht="21" customHeight="1">
      <c r="A33" s="58">
        <v>31</v>
      </c>
      <c r="B33" s="56"/>
      <c r="C33" s="58"/>
      <c r="D33" s="58"/>
      <c r="E33" s="58"/>
      <c r="F33" s="57"/>
      <c r="G33" s="60">
        <f t="shared" si="1"/>
      </c>
    </row>
    <row r="34" spans="1:7" ht="21" customHeight="1">
      <c r="A34" s="58">
        <v>32</v>
      </c>
      <c r="B34" s="56"/>
      <c r="C34" s="58"/>
      <c r="D34" s="58"/>
      <c r="E34" s="58"/>
      <c r="F34" s="57"/>
      <c r="G34" s="60">
        <f t="shared" si="1"/>
      </c>
    </row>
    <row r="35" spans="1:7" ht="21" customHeight="1">
      <c r="A35" s="58">
        <v>33</v>
      </c>
      <c r="B35" s="56"/>
      <c r="C35" s="58"/>
      <c r="D35" s="58"/>
      <c r="E35" s="58"/>
      <c r="F35" s="57"/>
      <c r="G35" s="60">
        <f t="shared" si="1"/>
      </c>
    </row>
    <row r="36" spans="1:7" ht="21" customHeight="1">
      <c r="A36" s="58">
        <v>34</v>
      </c>
      <c r="B36" s="56"/>
      <c r="C36" s="58"/>
      <c r="D36" s="58"/>
      <c r="E36" s="58"/>
      <c r="F36" s="57"/>
      <c r="G36" s="60">
        <f t="shared" si="1"/>
      </c>
    </row>
  </sheetData>
  <mergeCells count="1">
    <mergeCell ref="B1:F1"/>
  </mergeCells>
  <conditionalFormatting sqref="G3:G36">
    <cfRule type="expression" priority="1" dxfId="1" stopIfTrue="1">
      <formula>H3=1</formula>
    </cfRule>
  </conditionalFormatting>
  <printOptions/>
  <pageMargins left="0.51" right="0.23" top="0.53" bottom="0.16" header="0.5" footer="0.1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3.140625" style="0" customWidth="1"/>
    <col min="3" max="3" width="28.8515625" style="0" customWidth="1"/>
    <col min="4" max="4" width="7.00390625" style="0" customWidth="1"/>
    <col min="5" max="5" width="6.57421875" style="0" customWidth="1"/>
    <col min="6" max="6" width="7.00390625" style="0" customWidth="1"/>
  </cols>
  <sheetData>
    <row r="1" spans="2:6" ht="84.75" customHeight="1">
      <c r="B1" s="63"/>
      <c r="C1" s="63"/>
      <c r="D1" s="63"/>
      <c r="E1" s="63"/>
      <c r="F1" s="63"/>
    </row>
    <row r="2" spans="1:6" ht="25.5" customHeight="1">
      <c r="A2" s="31" t="s">
        <v>136</v>
      </c>
      <c r="B2" s="31" t="s">
        <v>98</v>
      </c>
      <c r="C2" s="31" t="s">
        <v>99</v>
      </c>
      <c r="D2" s="31" t="s">
        <v>94</v>
      </c>
      <c r="E2" s="31" t="s">
        <v>177</v>
      </c>
      <c r="F2" s="31" t="s">
        <v>176</v>
      </c>
    </row>
    <row r="3" spans="1:6" ht="22.5" customHeight="1">
      <c r="A3" s="32">
        <v>1</v>
      </c>
      <c r="B3" s="47" t="s">
        <v>154</v>
      </c>
      <c r="C3" s="32"/>
      <c r="D3" s="32"/>
      <c r="E3" s="32"/>
      <c r="F3" s="32"/>
    </row>
    <row r="4" spans="1:6" ht="22.5" customHeight="1">
      <c r="A4" s="32">
        <f>A3+1</f>
        <v>2</v>
      </c>
      <c r="B4" s="47"/>
      <c r="C4" s="32"/>
      <c r="D4" s="32"/>
      <c r="E4" s="32"/>
      <c r="F4" s="32"/>
    </row>
    <row r="5" spans="1:6" ht="22.5" customHeight="1">
      <c r="A5" s="32">
        <f aca="true" t="shared" si="0" ref="A5:A25">A4+1</f>
        <v>3</v>
      </c>
      <c r="B5" s="47" t="s">
        <v>194</v>
      </c>
      <c r="C5" s="32"/>
      <c r="D5" s="32"/>
      <c r="E5" s="32"/>
      <c r="F5" s="32"/>
    </row>
    <row r="6" spans="1:6" ht="22.5" customHeight="1">
      <c r="A6" s="32">
        <f t="shared" si="0"/>
        <v>4</v>
      </c>
      <c r="B6" s="47"/>
      <c r="C6" s="32"/>
      <c r="D6" s="32"/>
      <c r="E6" s="32"/>
      <c r="F6" s="32"/>
    </row>
    <row r="7" spans="1:6" ht="22.5" customHeight="1">
      <c r="A7" s="32">
        <f t="shared" si="0"/>
        <v>5</v>
      </c>
      <c r="B7" s="47" t="s">
        <v>128</v>
      </c>
      <c r="C7" s="32"/>
      <c r="D7" s="32"/>
      <c r="E7" s="32"/>
      <c r="F7" s="32"/>
    </row>
    <row r="8" spans="1:6" ht="22.5" customHeight="1">
      <c r="A8" s="32">
        <f t="shared" si="0"/>
        <v>6</v>
      </c>
      <c r="B8" s="47" t="s">
        <v>187</v>
      </c>
      <c r="C8" s="32"/>
      <c r="D8" s="32"/>
      <c r="E8" s="32"/>
      <c r="F8" s="32"/>
    </row>
    <row r="9" spans="1:6" ht="22.5" customHeight="1">
      <c r="A9" s="32">
        <f t="shared" si="0"/>
        <v>7</v>
      </c>
      <c r="B9" s="47"/>
      <c r="C9" s="32"/>
      <c r="D9" s="32"/>
      <c r="E9" s="32"/>
      <c r="F9" s="32"/>
    </row>
    <row r="10" spans="1:6" ht="22.5" customHeight="1">
      <c r="A10" s="32">
        <f t="shared" si="0"/>
        <v>8</v>
      </c>
      <c r="B10" s="47"/>
      <c r="C10" s="32"/>
      <c r="D10" s="32"/>
      <c r="E10" s="32"/>
      <c r="F10" s="32"/>
    </row>
    <row r="11" spans="1:6" ht="22.5" customHeight="1">
      <c r="A11" s="32">
        <f t="shared" si="0"/>
        <v>9</v>
      </c>
      <c r="B11" s="47"/>
      <c r="C11" s="32"/>
      <c r="D11" s="32"/>
      <c r="E11" s="32"/>
      <c r="F11" s="32"/>
    </row>
    <row r="12" spans="1:6" ht="22.5" customHeight="1">
      <c r="A12" s="32">
        <f t="shared" si="0"/>
        <v>10</v>
      </c>
      <c r="B12" s="47"/>
      <c r="C12" s="32"/>
      <c r="D12" s="32"/>
      <c r="E12" s="32"/>
      <c r="F12" s="32"/>
    </row>
    <row r="13" spans="1:6" ht="22.5" customHeight="1">
      <c r="A13" s="32">
        <f t="shared" si="0"/>
        <v>11</v>
      </c>
      <c r="B13" s="47"/>
      <c r="C13" s="32"/>
      <c r="D13" s="32"/>
      <c r="E13" s="32"/>
      <c r="F13" s="32"/>
    </row>
    <row r="14" spans="1:6" ht="22.5" customHeight="1">
      <c r="A14" s="32">
        <f t="shared" si="0"/>
        <v>12</v>
      </c>
      <c r="B14" s="47"/>
      <c r="C14" s="32"/>
      <c r="D14" s="32"/>
      <c r="E14" s="32"/>
      <c r="F14" s="32"/>
    </row>
    <row r="15" spans="1:6" ht="22.5" customHeight="1">
      <c r="A15" s="32">
        <f t="shared" si="0"/>
        <v>13</v>
      </c>
      <c r="B15" s="47"/>
      <c r="C15" s="32"/>
      <c r="D15" s="32"/>
      <c r="E15" s="32"/>
      <c r="F15" s="32"/>
    </row>
    <row r="16" spans="1:6" ht="22.5" customHeight="1">
      <c r="A16" s="32">
        <f t="shared" si="0"/>
        <v>14</v>
      </c>
      <c r="B16" s="47"/>
      <c r="C16" s="32"/>
      <c r="D16" s="32"/>
      <c r="E16" s="32"/>
      <c r="F16" s="32"/>
    </row>
    <row r="17" spans="1:6" ht="22.5" customHeight="1">
      <c r="A17" s="32">
        <f t="shared" si="0"/>
        <v>15</v>
      </c>
      <c r="B17" s="47"/>
      <c r="C17" s="32"/>
      <c r="D17" s="32"/>
      <c r="E17" s="32"/>
      <c r="F17" s="32"/>
    </row>
    <row r="18" spans="1:6" ht="22.5" customHeight="1">
      <c r="A18" s="32">
        <f t="shared" si="0"/>
        <v>16</v>
      </c>
      <c r="B18" s="47"/>
      <c r="C18" s="32"/>
      <c r="D18" s="32"/>
      <c r="E18" s="32"/>
      <c r="F18" s="32"/>
    </row>
    <row r="19" spans="1:6" ht="22.5" customHeight="1">
      <c r="A19" s="32">
        <f t="shared" si="0"/>
        <v>17</v>
      </c>
      <c r="B19" s="47"/>
      <c r="C19" s="32"/>
      <c r="D19" s="32"/>
      <c r="E19" s="32"/>
      <c r="F19" s="32"/>
    </row>
    <row r="20" spans="1:6" ht="22.5" customHeight="1">
      <c r="A20" s="32">
        <f t="shared" si="0"/>
        <v>18</v>
      </c>
      <c r="B20" s="47"/>
      <c r="C20" s="32"/>
      <c r="D20" s="32"/>
      <c r="E20" s="32"/>
      <c r="F20" s="32"/>
    </row>
    <row r="21" spans="1:6" ht="22.5" customHeight="1">
      <c r="A21" s="32">
        <f t="shared" si="0"/>
        <v>19</v>
      </c>
      <c r="B21" s="47"/>
      <c r="C21" s="32"/>
      <c r="D21" s="32"/>
      <c r="E21" s="32"/>
      <c r="F21" s="32"/>
    </row>
    <row r="22" spans="1:6" ht="22.5" customHeight="1">
      <c r="A22" s="32">
        <f t="shared" si="0"/>
        <v>20</v>
      </c>
      <c r="B22" s="47"/>
      <c r="C22" s="32"/>
      <c r="D22" s="32"/>
      <c r="E22" s="32"/>
      <c r="F22" s="32"/>
    </row>
    <row r="23" spans="1:6" ht="22.5" customHeight="1">
      <c r="A23" s="32">
        <f t="shared" si="0"/>
        <v>21</v>
      </c>
      <c r="B23" s="47"/>
      <c r="C23" s="32"/>
      <c r="D23" s="32"/>
      <c r="E23" s="32"/>
      <c r="F23" s="32"/>
    </row>
    <row r="24" spans="1:6" ht="22.5" customHeight="1">
      <c r="A24" s="32">
        <f t="shared" si="0"/>
        <v>22</v>
      </c>
      <c r="B24" s="47"/>
      <c r="C24" s="32"/>
      <c r="D24" s="32"/>
      <c r="E24" s="32"/>
      <c r="F24" s="32"/>
    </row>
    <row r="25" spans="1:6" ht="22.5" customHeight="1">
      <c r="A25" s="32">
        <f t="shared" si="0"/>
        <v>23</v>
      </c>
      <c r="B25" s="47"/>
      <c r="C25" s="32"/>
      <c r="D25" s="32"/>
      <c r="E25" s="32"/>
      <c r="F25" s="32"/>
    </row>
    <row r="26" spans="1:6" ht="22.5" customHeight="1">
      <c r="A26" s="32"/>
      <c r="B26" s="47"/>
      <c r="C26" s="32"/>
      <c r="D26" s="32"/>
      <c r="E26" s="32"/>
      <c r="F26" s="32"/>
    </row>
    <row r="27" spans="1:6" ht="22.5" customHeight="1">
      <c r="A27" s="32"/>
      <c r="B27" s="47"/>
      <c r="C27" s="32"/>
      <c r="D27" s="32"/>
      <c r="E27" s="32"/>
      <c r="F27" s="32"/>
    </row>
    <row r="28" spans="1:6" ht="22.5" customHeight="1">
      <c r="A28" s="32"/>
      <c r="B28" s="47"/>
      <c r="C28" s="32"/>
      <c r="D28" s="32"/>
      <c r="E28" s="32"/>
      <c r="F28" s="32"/>
    </row>
    <row r="29" spans="1:6" ht="22.5" customHeight="1">
      <c r="A29" s="32"/>
      <c r="B29" s="47"/>
      <c r="C29" s="32"/>
      <c r="D29" s="32"/>
      <c r="E29" s="32"/>
      <c r="F29" s="32"/>
    </row>
    <row r="30" spans="1:6" ht="22.5" customHeight="1">
      <c r="A30" s="32"/>
      <c r="B30" s="47"/>
      <c r="C30" s="32"/>
      <c r="D30" s="32"/>
      <c r="E30" s="32"/>
      <c r="F30" s="32"/>
    </row>
    <row r="31" spans="1:6" ht="22.5" customHeight="1">
      <c r="A31" s="32"/>
      <c r="B31" s="47"/>
      <c r="C31" s="32"/>
      <c r="D31" s="32"/>
      <c r="E31" s="32"/>
      <c r="F31" s="32"/>
    </row>
    <row r="32" spans="1:6" ht="22.5" customHeight="1">
      <c r="A32" s="32"/>
      <c r="B32" s="47"/>
      <c r="C32" s="32"/>
      <c r="D32" s="32"/>
      <c r="E32" s="32"/>
      <c r="F32" s="32"/>
    </row>
  </sheetData>
  <mergeCells count="1">
    <mergeCell ref="B1:F1"/>
  </mergeCells>
  <printOptions/>
  <pageMargins left="0.67" right="0.75" top="1" bottom="0.63" header="0.5" footer="0.5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4" width="18.8515625" style="0" customWidth="1"/>
  </cols>
  <sheetData>
    <row r="1" spans="1:2" ht="12.75">
      <c r="A1" s="33" t="s">
        <v>102</v>
      </c>
      <c r="B1" s="33" t="s">
        <v>103</v>
      </c>
    </row>
    <row r="2" spans="1:4" ht="12.75">
      <c r="A2" s="34">
        <v>38839</v>
      </c>
      <c r="B2" t="s">
        <v>18</v>
      </c>
      <c r="C2" t="s">
        <v>35</v>
      </c>
      <c r="D2" t="s">
        <v>147</v>
      </c>
    </row>
    <row r="3" spans="1:4" ht="12.75">
      <c r="A3" s="34">
        <f>A2+14</f>
        <v>38853</v>
      </c>
      <c r="B3" t="s">
        <v>19</v>
      </c>
      <c r="C3" t="s">
        <v>35</v>
      </c>
      <c r="D3" t="s">
        <v>140</v>
      </c>
    </row>
    <row r="4" spans="1:4" ht="12.75">
      <c r="A4" s="34">
        <f aca="true" t="shared" si="0" ref="A4:A10">A3+14</f>
        <v>38867</v>
      </c>
      <c r="B4" t="s">
        <v>26</v>
      </c>
      <c r="C4" t="s">
        <v>13</v>
      </c>
      <c r="D4" t="s">
        <v>154</v>
      </c>
    </row>
    <row r="5" spans="1:4" ht="12.75">
      <c r="A5" s="34">
        <f t="shared" si="0"/>
        <v>38881</v>
      </c>
      <c r="B5" t="s">
        <v>128</v>
      </c>
      <c r="C5" t="s">
        <v>160</v>
      </c>
      <c r="D5" t="s">
        <v>16</v>
      </c>
    </row>
    <row r="6" ht="12.75">
      <c r="A6" s="34">
        <f t="shared" si="0"/>
        <v>38895</v>
      </c>
    </row>
    <row r="7" ht="12.75">
      <c r="A7" s="34">
        <f t="shared" si="0"/>
        <v>38909</v>
      </c>
    </row>
    <row r="8" spans="1:2" ht="12.75">
      <c r="A8" s="34">
        <f t="shared" si="0"/>
        <v>38923</v>
      </c>
      <c r="B8" t="s">
        <v>164</v>
      </c>
    </row>
    <row r="9" spans="1:2" ht="12.75">
      <c r="A9" s="34">
        <f t="shared" si="0"/>
        <v>38937</v>
      </c>
      <c r="B9" t="s">
        <v>18</v>
      </c>
    </row>
    <row r="10" spans="1:3" ht="12.75">
      <c r="A10" s="34">
        <f t="shared" si="0"/>
        <v>38951</v>
      </c>
      <c r="B10" t="s">
        <v>155</v>
      </c>
      <c r="C10" t="s">
        <v>88</v>
      </c>
    </row>
    <row r="11" ht="12.75">
      <c r="A11" s="34">
        <f>A10+7</f>
        <v>38958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31.8515625" style="14" customWidth="1"/>
    <col min="3" max="3" width="5.57421875" style="14" customWidth="1"/>
    <col min="4" max="4" width="6.8515625" style="6" customWidth="1"/>
    <col min="5" max="6" width="9.28125" style="6" customWidth="1"/>
    <col min="7" max="7" width="5.00390625" style="6" customWidth="1"/>
    <col min="8" max="9" width="9.28125" style="6" customWidth="1"/>
    <col min="10" max="10" width="5.00390625" style="6" customWidth="1"/>
    <col min="11" max="12" width="9.28125" style="6" customWidth="1"/>
    <col min="13" max="13" width="5.00390625" style="6" customWidth="1"/>
    <col min="14" max="14" width="9.28125" style="6" customWidth="1"/>
    <col min="15" max="15" width="5.00390625" style="6" customWidth="1"/>
    <col min="16" max="16384" width="8.8515625" style="14" customWidth="1"/>
  </cols>
  <sheetData>
    <row r="1" spans="1:15" ht="15" customHeight="1">
      <c r="A1" s="16" t="s">
        <v>0</v>
      </c>
      <c r="B1" s="16" t="s">
        <v>1</v>
      </c>
      <c r="C1" s="16" t="s">
        <v>136</v>
      </c>
      <c r="D1" s="17" t="s">
        <v>3</v>
      </c>
      <c r="E1" s="17" t="s">
        <v>95</v>
      </c>
      <c r="F1" s="17" t="s">
        <v>5</v>
      </c>
      <c r="G1" s="17" t="s">
        <v>170</v>
      </c>
      <c r="H1" s="17" t="s">
        <v>96</v>
      </c>
      <c r="I1" s="17" t="s">
        <v>7</v>
      </c>
      <c r="J1" s="17" t="s">
        <v>172</v>
      </c>
      <c r="K1" s="17" t="s">
        <v>97</v>
      </c>
      <c r="L1" s="17" t="s">
        <v>9</v>
      </c>
      <c r="M1" s="17" t="s">
        <v>171</v>
      </c>
      <c r="N1" s="17" t="s">
        <v>10</v>
      </c>
      <c r="O1" s="18" t="s">
        <v>11</v>
      </c>
    </row>
    <row r="2" spans="1:15" ht="21" customHeight="1">
      <c r="A2" s="25"/>
      <c r="B2" s="19" t="s">
        <v>144</v>
      </c>
      <c r="C2" s="19"/>
      <c r="D2" s="46">
        <v>4.6296296296266526E-05</v>
      </c>
      <c r="E2" s="21">
        <v>0.0043055555555555555</v>
      </c>
      <c r="F2" s="23"/>
      <c r="G2" s="25"/>
      <c r="H2" s="21"/>
      <c r="I2" s="23"/>
      <c r="J2" s="25"/>
      <c r="K2" s="21"/>
      <c r="L2" s="23"/>
      <c r="M2" s="25"/>
      <c r="N2" s="23"/>
      <c r="O2" s="25"/>
    </row>
    <row r="3" spans="1:15" ht="21" customHeight="1">
      <c r="A3" s="25"/>
      <c r="B3" s="19" t="s">
        <v>26</v>
      </c>
      <c r="C3" s="19"/>
      <c r="D3" s="46">
        <v>0.0010069444444444908</v>
      </c>
      <c r="E3" s="21">
        <v>0.005509259259259259</v>
      </c>
      <c r="F3" s="23"/>
      <c r="G3" s="25"/>
      <c r="H3" s="21"/>
      <c r="I3" s="23"/>
      <c r="J3" s="25"/>
      <c r="K3" s="21"/>
      <c r="L3" s="23"/>
      <c r="M3" s="25"/>
      <c r="N3" s="23"/>
      <c r="O3" s="25"/>
    </row>
    <row r="4" spans="1:15" ht="21" customHeight="1">
      <c r="A4" s="25"/>
      <c r="B4" s="19" t="s">
        <v>145</v>
      </c>
      <c r="C4" s="19"/>
      <c r="D4" s="46">
        <v>0.0015277777777777946</v>
      </c>
      <c r="E4" s="21">
        <v>0.00568287037037037</v>
      </c>
      <c r="F4" s="23"/>
      <c r="G4" s="25"/>
      <c r="H4" s="21"/>
      <c r="I4" s="23"/>
      <c r="J4" s="25"/>
      <c r="K4" s="21"/>
      <c r="L4" s="23"/>
      <c r="M4" s="25"/>
      <c r="N4" s="23"/>
      <c r="O4" s="25"/>
    </row>
    <row r="5" spans="1:15" ht="21" customHeight="1">
      <c r="A5" s="25"/>
      <c r="B5" s="19" t="s">
        <v>138</v>
      </c>
      <c r="C5" s="19"/>
      <c r="D5" s="46">
        <v>0.0021180555555555536</v>
      </c>
      <c r="E5" s="21">
        <v>0.00599537037037037</v>
      </c>
      <c r="F5" s="23"/>
      <c r="G5" s="25"/>
      <c r="H5" s="21"/>
      <c r="I5" s="23"/>
      <c r="J5" s="25"/>
      <c r="K5" s="21"/>
      <c r="L5" s="23"/>
      <c r="M5" s="25"/>
      <c r="N5" s="23"/>
      <c r="O5" s="25"/>
    </row>
    <row r="6" spans="1:15" ht="21" customHeight="1">
      <c r="A6" s="25"/>
      <c r="B6" s="19" t="s">
        <v>100</v>
      </c>
      <c r="C6" s="19"/>
      <c r="D6" s="46">
        <v>0.0035185185185185874</v>
      </c>
      <c r="E6" s="21">
        <v>0.007141203703703704</v>
      </c>
      <c r="F6" s="23"/>
      <c r="G6" s="25"/>
      <c r="H6" s="21"/>
      <c r="I6" s="23"/>
      <c r="J6" s="25"/>
      <c r="K6" s="21"/>
      <c r="L6" s="23"/>
      <c r="M6" s="25"/>
      <c r="N6" s="23"/>
      <c r="O6" s="25"/>
    </row>
    <row r="7" spans="1:15" ht="21" customHeight="1">
      <c r="A7" s="25"/>
      <c r="B7" s="19" t="s">
        <v>152</v>
      </c>
      <c r="C7" s="19"/>
      <c r="D7" s="46">
        <v>0.005254629629629637</v>
      </c>
      <c r="E7" s="21">
        <v>0.00875</v>
      </c>
      <c r="F7" s="23"/>
      <c r="G7" s="25"/>
      <c r="H7" s="21"/>
      <c r="I7" s="23"/>
      <c r="J7" s="25"/>
      <c r="K7" s="21"/>
      <c r="L7" s="23"/>
      <c r="M7" s="25"/>
      <c r="N7" s="23"/>
      <c r="O7" s="25"/>
    </row>
    <row r="8" spans="1:15" ht="21" customHeight="1">
      <c r="A8" s="25"/>
      <c r="B8" s="19" t="s">
        <v>148</v>
      </c>
      <c r="C8" s="19"/>
      <c r="D8" s="46">
        <v>0.005613425925925952</v>
      </c>
      <c r="E8" s="21">
        <v>0.008796296296296297</v>
      </c>
      <c r="F8" s="23"/>
      <c r="G8" s="25"/>
      <c r="H8" s="21"/>
      <c r="I8" s="23"/>
      <c r="J8" s="25"/>
      <c r="K8" s="21"/>
      <c r="L8" s="23"/>
      <c r="M8" s="25"/>
      <c r="N8" s="23"/>
      <c r="O8" s="25"/>
    </row>
    <row r="9" spans="1:15" ht="21" customHeight="1">
      <c r="A9" s="25"/>
      <c r="B9" s="19" t="s">
        <v>16</v>
      </c>
      <c r="C9" s="19"/>
      <c r="D9" s="46">
        <v>0.005717592592592635</v>
      </c>
      <c r="E9" s="21">
        <v>0.009699074074074074</v>
      </c>
      <c r="F9" s="23"/>
      <c r="G9" s="25"/>
      <c r="H9" s="21"/>
      <c r="I9" s="23"/>
      <c r="J9" s="25"/>
      <c r="K9" s="21"/>
      <c r="L9" s="23"/>
      <c r="M9" s="25"/>
      <c r="N9" s="23"/>
      <c r="O9" s="25"/>
    </row>
    <row r="10" spans="1:15" ht="21" customHeight="1">
      <c r="A10" s="25"/>
      <c r="B10" s="19" t="s">
        <v>143</v>
      </c>
      <c r="C10" s="19"/>
      <c r="D10" s="46">
        <v>0.006238425925925939</v>
      </c>
      <c r="E10" s="21">
        <v>0.009884259259259258</v>
      </c>
      <c r="F10" s="23"/>
      <c r="G10" s="25"/>
      <c r="H10" s="21"/>
      <c r="I10" s="23"/>
      <c r="J10" s="25"/>
      <c r="K10" s="21"/>
      <c r="L10" s="23"/>
      <c r="M10" s="25"/>
      <c r="N10" s="23"/>
      <c r="O10" s="25"/>
    </row>
    <row r="11" spans="1:15" ht="21" customHeight="1">
      <c r="A11" s="25"/>
      <c r="B11" s="19" t="s">
        <v>29</v>
      </c>
      <c r="C11" s="19"/>
      <c r="D11" s="46">
        <v>0.006307870370370505</v>
      </c>
      <c r="E11" s="21"/>
      <c r="F11" s="23"/>
      <c r="G11" s="25"/>
      <c r="H11" s="21"/>
      <c r="I11" s="23"/>
      <c r="J11" s="25"/>
      <c r="K11" s="21"/>
      <c r="L11" s="23"/>
      <c r="M11" s="25"/>
      <c r="N11" s="23"/>
      <c r="O11" s="25"/>
    </row>
    <row r="12" spans="1:15" ht="21" customHeight="1">
      <c r="A12" s="25"/>
      <c r="B12" s="19" t="s">
        <v>159</v>
      </c>
      <c r="C12" s="19"/>
      <c r="D12" s="46">
        <v>0.007638888888888862</v>
      </c>
      <c r="E12" s="21"/>
      <c r="F12" s="23"/>
      <c r="G12" s="25"/>
      <c r="H12" s="21"/>
      <c r="I12" s="23"/>
      <c r="J12" s="25"/>
      <c r="K12" s="21"/>
      <c r="L12" s="23"/>
      <c r="M12" s="25"/>
      <c r="N12" s="23"/>
      <c r="O12" s="25"/>
    </row>
    <row r="13" spans="1:15" ht="21" customHeight="1">
      <c r="A13" s="25"/>
      <c r="B13" s="19" t="s">
        <v>165</v>
      </c>
      <c r="C13" s="19"/>
      <c r="D13" s="46">
        <v>0.008333333333333415</v>
      </c>
      <c r="E13" s="21"/>
      <c r="F13" s="23"/>
      <c r="G13" s="25"/>
      <c r="H13" s="21"/>
      <c r="I13" s="23"/>
      <c r="J13" s="25"/>
      <c r="K13" s="21"/>
      <c r="L13" s="23"/>
      <c r="M13" s="25"/>
      <c r="N13" s="23"/>
      <c r="O13" s="25"/>
    </row>
    <row r="14" spans="1:15" ht="21" customHeight="1">
      <c r="A14" s="25"/>
      <c r="B14" s="19" t="s">
        <v>168</v>
      </c>
      <c r="C14" s="19"/>
      <c r="D14" s="46">
        <v>0.008333333333333415</v>
      </c>
      <c r="E14" s="21"/>
      <c r="F14" s="23"/>
      <c r="G14" s="25"/>
      <c r="H14" s="21"/>
      <c r="I14" s="23"/>
      <c r="J14" s="25"/>
      <c r="K14" s="21"/>
      <c r="L14" s="23"/>
      <c r="M14" s="25"/>
      <c r="N14" s="23"/>
      <c r="O14" s="25"/>
    </row>
    <row r="15" spans="1:15" ht="21" customHeight="1">
      <c r="A15" s="25"/>
      <c r="B15" s="19" t="s">
        <v>18</v>
      </c>
      <c r="C15" s="19"/>
      <c r="D15" s="46">
        <v>0.008726851851851958</v>
      </c>
      <c r="E15" s="21"/>
      <c r="F15" s="23"/>
      <c r="G15" s="25"/>
      <c r="H15" s="21"/>
      <c r="I15" s="23"/>
      <c r="J15" s="25"/>
      <c r="K15" s="21"/>
      <c r="L15" s="23"/>
      <c r="M15" s="25"/>
      <c r="N15" s="23"/>
      <c r="O15" s="25"/>
    </row>
    <row r="16" spans="1:15" ht="21" customHeight="1">
      <c r="A16" s="26"/>
      <c r="B16" s="19" t="s">
        <v>14</v>
      </c>
      <c r="C16" s="20"/>
      <c r="D16" s="46">
        <v>0.008796296296296302</v>
      </c>
      <c r="E16" s="22"/>
      <c r="F16" s="24"/>
      <c r="G16" s="24"/>
      <c r="H16" s="22"/>
      <c r="I16" s="24"/>
      <c r="J16" s="24"/>
      <c r="K16" s="22"/>
      <c r="L16" s="24"/>
      <c r="M16" s="24"/>
      <c r="N16" s="24"/>
      <c r="O16" s="24"/>
    </row>
    <row r="17" spans="1:15" ht="21" customHeight="1">
      <c r="A17" s="26"/>
      <c r="B17" s="19" t="s">
        <v>39</v>
      </c>
      <c r="C17" s="20"/>
      <c r="D17" s="46">
        <v>0.008865740740740868</v>
      </c>
      <c r="E17" s="22"/>
      <c r="F17" s="24"/>
      <c r="G17" s="24"/>
      <c r="H17" s="22"/>
      <c r="I17" s="24"/>
      <c r="J17" s="24"/>
      <c r="K17" s="22"/>
      <c r="L17" s="24"/>
      <c r="M17" s="24"/>
      <c r="N17" s="24"/>
      <c r="O17" s="24"/>
    </row>
    <row r="18" spans="1:15" ht="21" customHeight="1">
      <c r="A18" s="26"/>
      <c r="B18" s="19" t="s">
        <v>112</v>
      </c>
      <c r="C18" s="20"/>
      <c r="D18" s="46">
        <v>0.008935185185185213</v>
      </c>
      <c r="E18" s="22"/>
      <c r="F18" s="24"/>
      <c r="G18" s="24"/>
      <c r="H18" s="22"/>
      <c r="I18" s="24"/>
      <c r="J18" s="24"/>
      <c r="K18" s="22"/>
      <c r="L18" s="24"/>
      <c r="M18" s="24"/>
      <c r="N18" s="24"/>
      <c r="O18" s="24"/>
    </row>
    <row r="19" spans="1:15" ht="21" customHeight="1">
      <c r="A19" s="26"/>
      <c r="B19" s="19" t="s">
        <v>120</v>
      </c>
      <c r="C19" s="20"/>
      <c r="D19" s="46">
        <v>0.009733796296296338</v>
      </c>
      <c r="E19" s="22"/>
      <c r="F19" s="24"/>
      <c r="G19" s="24"/>
      <c r="H19" s="22"/>
      <c r="I19" s="24"/>
      <c r="J19" s="24"/>
      <c r="K19" s="22"/>
      <c r="L19" s="24"/>
      <c r="M19" s="24"/>
      <c r="N19" s="24"/>
      <c r="O19" s="24"/>
    </row>
    <row r="20" spans="1:15" ht="21" customHeight="1">
      <c r="A20" s="26"/>
      <c r="B20" s="19" t="s">
        <v>173</v>
      </c>
      <c r="C20" s="20"/>
      <c r="D20" s="46">
        <v>0.00525462962962963</v>
      </c>
      <c r="E20" s="22"/>
      <c r="F20" s="24"/>
      <c r="G20" s="24"/>
      <c r="H20" s="22"/>
      <c r="I20" s="24"/>
      <c r="J20" s="24"/>
      <c r="K20" s="22"/>
      <c r="L20" s="24"/>
      <c r="M20" s="24"/>
      <c r="N20" s="24"/>
      <c r="O20" s="24"/>
    </row>
    <row r="21" spans="1:15" ht="21" customHeight="1">
      <c r="A21" s="26"/>
      <c r="B21" s="19" t="s">
        <v>174</v>
      </c>
      <c r="C21" s="20"/>
      <c r="D21" s="21"/>
      <c r="E21" s="22"/>
      <c r="F21" s="24"/>
      <c r="G21" s="24"/>
      <c r="H21" s="22"/>
      <c r="I21" s="24"/>
      <c r="J21" s="24"/>
      <c r="K21" s="22"/>
      <c r="L21" s="24"/>
      <c r="M21" s="24"/>
      <c r="N21" s="24"/>
      <c r="O21" s="24"/>
    </row>
    <row r="22" spans="1:15" ht="21" customHeight="1">
      <c r="A22" s="26"/>
      <c r="B22" s="20"/>
      <c r="C22" s="20"/>
      <c r="D22" s="21"/>
      <c r="E22" s="22"/>
      <c r="F22" s="24"/>
      <c r="G22" s="24"/>
      <c r="H22" s="22"/>
      <c r="I22" s="24"/>
      <c r="J22" s="24"/>
      <c r="K22" s="22"/>
      <c r="L22" s="24"/>
      <c r="M22" s="24"/>
      <c r="N22" s="24"/>
      <c r="O22" s="24"/>
    </row>
    <row r="23" spans="1:15" ht="21" customHeight="1">
      <c r="A23" s="26"/>
      <c r="B23" s="20"/>
      <c r="C23" s="20"/>
      <c r="D23" s="21"/>
      <c r="E23" s="22"/>
      <c r="F23" s="24"/>
      <c r="G23" s="24"/>
      <c r="H23" s="22"/>
      <c r="I23" s="24"/>
      <c r="J23" s="24"/>
      <c r="K23" s="22"/>
      <c r="L23" s="24"/>
      <c r="M23" s="24"/>
      <c r="N23" s="24"/>
      <c r="O23" s="24"/>
    </row>
    <row r="24" spans="1:15" ht="21" customHeight="1">
      <c r="A24" s="26"/>
      <c r="B24" s="20"/>
      <c r="C24" s="20"/>
      <c r="D24" s="21"/>
      <c r="E24" s="22"/>
      <c r="F24" s="24"/>
      <c r="G24" s="24"/>
      <c r="H24" s="22"/>
      <c r="I24" s="24"/>
      <c r="J24" s="24"/>
      <c r="K24" s="22"/>
      <c r="L24" s="24"/>
      <c r="M24" s="24"/>
      <c r="N24" s="24"/>
      <c r="O24" s="24"/>
    </row>
    <row r="25" spans="1:15" ht="21" customHeight="1">
      <c r="A25" s="26"/>
      <c r="B25" s="20"/>
      <c r="C25" s="20"/>
      <c r="D25" s="21"/>
      <c r="E25" s="22"/>
      <c r="F25" s="24"/>
      <c r="G25" s="24"/>
      <c r="H25" s="22"/>
      <c r="I25" s="24"/>
      <c r="J25" s="24"/>
      <c r="K25" s="22"/>
      <c r="L25" s="24"/>
      <c r="M25" s="24"/>
      <c r="N25" s="24"/>
      <c r="O25" s="24"/>
    </row>
  </sheetData>
  <conditionalFormatting sqref="F2:F15 I2:I15 L2:L15 N2:N15">
    <cfRule type="expression" priority="1" dxfId="1" stopIfTrue="1">
      <formula>G2=1</formula>
    </cfRule>
  </conditionalFormatting>
  <printOptions/>
  <pageMargins left="0.75" right="0.66" top="0.51" bottom="0.5" header="0.5" footer="0.5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4" customWidth="1"/>
    <col min="2" max="2" width="32.28125" style="14" customWidth="1"/>
    <col min="3" max="9" width="9.140625" style="6" customWidth="1"/>
    <col min="10" max="10" width="5.140625" style="6" customWidth="1"/>
    <col min="11" max="16384" width="8.8515625" style="14" customWidth="1"/>
  </cols>
  <sheetData>
    <row r="1" spans="1:10" ht="15" customHeight="1">
      <c r="A1" s="35" t="s">
        <v>0</v>
      </c>
      <c r="B1" s="35" t="s">
        <v>1</v>
      </c>
      <c r="C1" s="36" t="s">
        <v>94</v>
      </c>
      <c r="D1" s="36" t="s">
        <v>95</v>
      </c>
      <c r="E1" s="36" t="s">
        <v>106</v>
      </c>
      <c r="F1" s="36" t="s">
        <v>105</v>
      </c>
      <c r="G1" s="36" t="s">
        <v>107</v>
      </c>
      <c r="H1" s="36" t="s">
        <v>97</v>
      </c>
      <c r="I1" s="36" t="s">
        <v>10</v>
      </c>
      <c r="J1" s="37" t="s">
        <v>11</v>
      </c>
    </row>
    <row r="2" spans="1:10" ht="25.5" customHeight="1">
      <c r="A2" s="25"/>
      <c r="B2" s="19"/>
      <c r="C2" s="21">
        <v>0.0006944444444444445</v>
      </c>
      <c r="D2" s="21"/>
      <c r="E2" s="21"/>
      <c r="F2" s="21"/>
      <c r="G2" s="21"/>
      <c r="H2" s="21"/>
      <c r="I2" s="23"/>
      <c r="J2" s="25"/>
    </row>
    <row r="3" spans="1:10" ht="25.5" customHeight="1">
      <c r="A3" s="25"/>
      <c r="B3" s="19"/>
      <c r="C3" s="21">
        <f>C2+TIMEVALUE("0:1")</f>
        <v>0.001388888888888889</v>
      </c>
      <c r="D3" s="21"/>
      <c r="E3" s="21"/>
      <c r="F3" s="21"/>
      <c r="G3" s="21"/>
      <c r="H3" s="21"/>
      <c r="I3" s="23"/>
      <c r="J3" s="25"/>
    </row>
    <row r="4" spans="1:10" ht="25.5" customHeight="1">
      <c r="A4" s="25"/>
      <c r="B4" s="19"/>
      <c r="C4" s="21">
        <f aca="true" t="shared" si="0" ref="C4:C31">C3+TIMEVALUE("0:1")</f>
        <v>0.0020833333333333333</v>
      </c>
      <c r="D4" s="21"/>
      <c r="E4" s="21"/>
      <c r="F4" s="21"/>
      <c r="G4" s="21"/>
      <c r="H4" s="21"/>
      <c r="I4" s="23"/>
      <c r="J4" s="25"/>
    </row>
    <row r="5" spans="1:10" ht="25.5" customHeight="1">
      <c r="A5" s="25"/>
      <c r="B5" s="19"/>
      <c r="C5" s="21">
        <f t="shared" si="0"/>
        <v>0.002777777777777778</v>
      </c>
      <c r="D5" s="21"/>
      <c r="E5" s="21"/>
      <c r="F5" s="21"/>
      <c r="G5" s="21"/>
      <c r="H5" s="21"/>
      <c r="I5" s="23"/>
      <c r="J5" s="25"/>
    </row>
    <row r="6" spans="1:10" ht="25.5" customHeight="1">
      <c r="A6" s="25"/>
      <c r="B6" s="19"/>
      <c r="C6" s="21">
        <f t="shared" si="0"/>
        <v>0.0034722222222222225</v>
      </c>
      <c r="D6" s="21"/>
      <c r="E6" s="21"/>
      <c r="F6" s="21"/>
      <c r="G6" s="21"/>
      <c r="H6" s="21"/>
      <c r="I6" s="23"/>
      <c r="J6" s="25"/>
    </row>
    <row r="7" spans="1:10" ht="25.5" customHeight="1">
      <c r="A7" s="25"/>
      <c r="B7" s="19"/>
      <c r="C7" s="21">
        <f t="shared" si="0"/>
        <v>0.004166666666666667</v>
      </c>
      <c r="D7" s="21"/>
      <c r="E7" s="21"/>
      <c r="F7" s="21"/>
      <c r="G7" s="21"/>
      <c r="H7" s="21"/>
      <c r="I7" s="23"/>
      <c r="J7" s="25"/>
    </row>
    <row r="8" spans="1:10" ht="25.5" customHeight="1">
      <c r="A8" s="25"/>
      <c r="B8" s="19"/>
      <c r="C8" s="21">
        <f t="shared" si="0"/>
        <v>0.004861111111111111</v>
      </c>
      <c r="D8" s="21"/>
      <c r="E8" s="21"/>
      <c r="F8" s="21"/>
      <c r="G8" s="21"/>
      <c r="H8" s="21"/>
      <c r="I8" s="23"/>
      <c r="J8" s="25"/>
    </row>
    <row r="9" spans="1:10" ht="25.5" customHeight="1">
      <c r="A9" s="25"/>
      <c r="B9" s="19"/>
      <c r="C9" s="21">
        <f t="shared" si="0"/>
        <v>0.005555555555555556</v>
      </c>
      <c r="D9" s="21"/>
      <c r="E9" s="21"/>
      <c r="F9" s="21"/>
      <c r="G9" s="21"/>
      <c r="H9" s="21"/>
      <c r="I9" s="23"/>
      <c r="J9" s="25"/>
    </row>
    <row r="10" spans="1:10" ht="25.5" customHeight="1">
      <c r="A10" s="25"/>
      <c r="B10" s="19"/>
      <c r="C10" s="21">
        <f t="shared" si="0"/>
        <v>0.00625</v>
      </c>
      <c r="D10" s="21"/>
      <c r="E10" s="21"/>
      <c r="F10" s="21"/>
      <c r="G10" s="21"/>
      <c r="H10" s="21"/>
      <c r="I10" s="23"/>
      <c r="J10" s="25"/>
    </row>
    <row r="11" spans="1:10" ht="25.5" customHeight="1">
      <c r="A11" s="25"/>
      <c r="B11" s="19"/>
      <c r="C11" s="21">
        <f t="shared" si="0"/>
        <v>0.006944444444444445</v>
      </c>
      <c r="D11" s="21"/>
      <c r="E11" s="21"/>
      <c r="F11" s="21"/>
      <c r="G11" s="21"/>
      <c r="H11" s="21"/>
      <c r="I11" s="23"/>
      <c r="J11" s="25"/>
    </row>
    <row r="12" spans="1:10" ht="25.5" customHeight="1">
      <c r="A12" s="25"/>
      <c r="B12" s="19"/>
      <c r="C12" s="21">
        <f t="shared" si="0"/>
        <v>0.0076388888888888895</v>
      </c>
      <c r="D12" s="21"/>
      <c r="E12" s="21"/>
      <c r="F12" s="21"/>
      <c r="G12" s="21"/>
      <c r="H12" s="21"/>
      <c r="I12" s="23"/>
      <c r="J12" s="25"/>
    </row>
    <row r="13" spans="1:10" ht="25.5" customHeight="1">
      <c r="A13" s="25"/>
      <c r="B13" s="19"/>
      <c r="C13" s="21">
        <f t="shared" si="0"/>
        <v>0.008333333333333333</v>
      </c>
      <c r="D13" s="21"/>
      <c r="E13" s="21"/>
      <c r="F13" s="21"/>
      <c r="G13" s="21"/>
      <c r="H13" s="21"/>
      <c r="I13" s="23"/>
      <c r="J13" s="25"/>
    </row>
    <row r="14" spans="1:10" ht="25.5" customHeight="1">
      <c r="A14" s="25"/>
      <c r="B14" s="19"/>
      <c r="C14" s="21">
        <f t="shared" si="0"/>
        <v>0.009027777777777777</v>
      </c>
      <c r="D14" s="21"/>
      <c r="E14" s="21"/>
      <c r="F14" s="21"/>
      <c r="G14" s="21"/>
      <c r="H14" s="21"/>
      <c r="I14" s="23"/>
      <c r="J14" s="25"/>
    </row>
    <row r="15" spans="1:10" ht="25.5" customHeight="1">
      <c r="A15" s="25"/>
      <c r="B15" s="19"/>
      <c r="C15" s="21">
        <f t="shared" si="0"/>
        <v>0.00972222222222222</v>
      </c>
      <c r="D15" s="21"/>
      <c r="E15" s="21"/>
      <c r="F15" s="21"/>
      <c r="G15" s="21"/>
      <c r="H15" s="21"/>
      <c r="I15" s="23"/>
      <c r="J15" s="25"/>
    </row>
    <row r="16" spans="1:10" ht="25.5" customHeight="1">
      <c r="A16" s="26"/>
      <c r="B16" s="20"/>
      <c r="C16" s="21">
        <f t="shared" si="0"/>
        <v>0.010416666666666664</v>
      </c>
      <c r="D16" s="22"/>
      <c r="E16" s="22"/>
      <c r="F16" s="22"/>
      <c r="G16" s="22"/>
      <c r="H16" s="22"/>
      <c r="I16" s="24"/>
      <c r="J16" s="24"/>
    </row>
    <row r="17" spans="1:10" ht="25.5" customHeight="1">
      <c r="A17" s="26"/>
      <c r="B17" s="20"/>
      <c r="C17" s="21">
        <f t="shared" si="0"/>
        <v>0.011111111111111108</v>
      </c>
      <c r="D17" s="22"/>
      <c r="E17" s="22"/>
      <c r="F17" s="22"/>
      <c r="G17" s="22"/>
      <c r="H17" s="22"/>
      <c r="I17" s="24"/>
      <c r="J17" s="24"/>
    </row>
    <row r="18" spans="1:10" ht="25.5" customHeight="1">
      <c r="A18" s="26"/>
      <c r="B18" s="20"/>
      <c r="C18" s="21">
        <f t="shared" si="0"/>
        <v>0.011805555555555552</v>
      </c>
      <c r="D18" s="22"/>
      <c r="E18" s="22"/>
      <c r="F18" s="22"/>
      <c r="G18" s="22"/>
      <c r="H18" s="22"/>
      <c r="I18" s="24"/>
      <c r="J18" s="24"/>
    </row>
    <row r="19" spans="1:10" ht="25.5" customHeight="1">
      <c r="A19" s="26"/>
      <c r="B19" s="20"/>
      <c r="C19" s="21">
        <f t="shared" si="0"/>
        <v>0.012499999999999995</v>
      </c>
      <c r="D19" s="22"/>
      <c r="E19" s="22"/>
      <c r="F19" s="22"/>
      <c r="G19" s="22"/>
      <c r="H19" s="22"/>
      <c r="I19" s="24"/>
      <c r="J19" s="24"/>
    </row>
    <row r="20" spans="1:10" ht="25.5" customHeight="1">
      <c r="A20" s="26"/>
      <c r="B20" s="20"/>
      <c r="C20" s="21">
        <f t="shared" si="0"/>
        <v>0.01319444444444444</v>
      </c>
      <c r="D20" s="22"/>
      <c r="E20" s="22"/>
      <c r="F20" s="22"/>
      <c r="G20" s="22"/>
      <c r="H20" s="22"/>
      <c r="I20" s="24"/>
      <c r="J20" s="24"/>
    </row>
    <row r="21" spans="1:10" ht="25.5" customHeight="1">
      <c r="A21" s="26"/>
      <c r="B21" s="20"/>
      <c r="C21" s="21">
        <f t="shared" si="0"/>
        <v>0.013888888888888883</v>
      </c>
      <c r="D21" s="22"/>
      <c r="E21" s="22"/>
      <c r="F21" s="22"/>
      <c r="G21" s="22"/>
      <c r="H21" s="22"/>
      <c r="I21" s="24"/>
      <c r="J21" s="24"/>
    </row>
    <row r="22" spans="1:10" ht="25.5" customHeight="1">
      <c r="A22" s="26"/>
      <c r="B22" s="20"/>
      <c r="C22" s="21">
        <f t="shared" si="0"/>
        <v>0.014583333333333327</v>
      </c>
      <c r="D22" s="22"/>
      <c r="E22" s="22"/>
      <c r="F22" s="22"/>
      <c r="G22" s="22"/>
      <c r="H22" s="22"/>
      <c r="I22" s="24"/>
      <c r="J22" s="24"/>
    </row>
    <row r="23" spans="1:10" ht="25.5" customHeight="1">
      <c r="A23" s="26"/>
      <c r="B23" s="20"/>
      <c r="C23" s="21">
        <f t="shared" si="0"/>
        <v>0.01527777777777777</v>
      </c>
      <c r="D23" s="22"/>
      <c r="E23" s="22"/>
      <c r="F23" s="22"/>
      <c r="G23" s="22"/>
      <c r="H23" s="22"/>
      <c r="I23" s="24"/>
      <c r="J23" s="24"/>
    </row>
    <row r="24" spans="1:10" ht="25.5" customHeight="1">
      <c r="A24" s="26"/>
      <c r="B24" s="20"/>
      <c r="C24" s="21">
        <f t="shared" si="0"/>
        <v>0.015972222222222214</v>
      </c>
      <c r="D24" s="22"/>
      <c r="E24" s="22"/>
      <c r="F24" s="22"/>
      <c r="G24" s="22"/>
      <c r="H24" s="22"/>
      <c r="I24" s="24"/>
      <c r="J24" s="24"/>
    </row>
    <row r="25" spans="1:10" ht="25.5" customHeight="1">
      <c r="A25" s="26"/>
      <c r="B25" s="20"/>
      <c r="C25" s="21">
        <f t="shared" si="0"/>
        <v>0.01666666666666666</v>
      </c>
      <c r="D25" s="22"/>
      <c r="E25" s="22"/>
      <c r="F25" s="22"/>
      <c r="G25" s="22"/>
      <c r="H25" s="22"/>
      <c r="I25" s="24"/>
      <c r="J25" s="24"/>
    </row>
    <row r="26" spans="1:10" ht="25.5" customHeight="1">
      <c r="A26" s="26"/>
      <c r="B26" s="20"/>
      <c r="C26" s="21">
        <f t="shared" si="0"/>
        <v>0.017361111111111105</v>
      </c>
      <c r="D26" s="22"/>
      <c r="E26" s="22"/>
      <c r="F26" s="22"/>
      <c r="G26" s="22"/>
      <c r="H26" s="22"/>
      <c r="I26" s="24"/>
      <c r="J26" s="24"/>
    </row>
    <row r="27" spans="1:10" ht="25.5" customHeight="1">
      <c r="A27" s="26"/>
      <c r="B27" s="20"/>
      <c r="C27" s="21">
        <f t="shared" si="0"/>
        <v>0.01805555555555555</v>
      </c>
      <c r="D27" s="22"/>
      <c r="E27" s="22"/>
      <c r="F27" s="22"/>
      <c r="G27" s="22"/>
      <c r="H27" s="22"/>
      <c r="I27" s="24"/>
      <c r="J27" s="24"/>
    </row>
    <row r="28" spans="1:10" ht="25.5" customHeight="1">
      <c r="A28" s="26"/>
      <c r="B28" s="20"/>
      <c r="C28" s="21">
        <f t="shared" si="0"/>
        <v>0.018749999999999996</v>
      </c>
      <c r="D28" s="22"/>
      <c r="E28" s="22"/>
      <c r="F28" s="22"/>
      <c r="G28" s="22"/>
      <c r="H28" s="22"/>
      <c r="I28" s="24"/>
      <c r="J28" s="24"/>
    </row>
    <row r="29" spans="1:10" ht="25.5" customHeight="1">
      <c r="A29" s="26"/>
      <c r="B29" s="20"/>
      <c r="C29" s="21">
        <f t="shared" si="0"/>
        <v>0.01944444444444444</v>
      </c>
      <c r="D29" s="22"/>
      <c r="E29" s="22"/>
      <c r="F29" s="22"/>
      <c r="G29" s="22"/>
      <c r="H29" s="22"/>
      <c r="I29" s="24"/>
      <c r="J29" s="24"/>
    </row>
    <row r="30" spans="1:10" ht="25.5" customHeight="1">
      <c r="A30" s="26"/>
      <c r="B30" s="20"/>
      <c r="C30" s="21">
        <f t="shared" si="0"/>
        <v>0.020138888888888887</v>
      </c>
      <c r="D30" s="22"/>
      <c r="E30" s="22"/>
      <c r="F30" s="22"/>
      <c r="G30" s="22"/>
      <c r="H30" s="22"/>
      <c r="I30" s="24"/>
      <c r="J30" s="24"/>
    </row>
    <row r="31" spans="1:10" ht="25.5" customHeight="1">
      <c r="A31" s="26"/>
      <c r="B31" s="20"/>
      <c r="C31" s="21">
        <f t="shared" si="0"/>
        <v>0.020833333333333332</v>
      </c>
      <c r="D31" s="22"/>
      <c r="E31" s="22"/>
      <c r="F31" s="22"/>
      <c r="G31" s="22"/>
      <c r="H31" s="22"/>
      <c r="I31" s="24"/>
      <c r="J31" s="24"/>
    </row>
  </sheetData>
  <conditionalFormatting sqref="I2:I15">
    <cfRule type="expression" priority="1" dxfId="1" stopIfTrue="1">
      <formula>J2=1</formula>
    </cfRule>
  </conditionalFormatting>
  <printOptions/>
  <pageMargins left="0.2755905511811024" right="0.2755905511811024" top="0.7086614173228347" bottom="0.5118110236220472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workbookViewId="0" topLeftCell="A1">
      <selection activeCell="O17" sqref="O17"/>
    </sheetView>
  </sheetViews>
  <sheetFormatPr defaultColWidth="9.140625" defaultRowHeight="12.75"/>
  <cols>
    <col min="1" max="1" width="4.421875" style="0" bestFit="1" customWidth="1"/>
    <col min="2" max="2" width="8.140625" style="10" customWidth="1"/>
    <col min="3" max="3" width="18.00390625" style="0" bestFit="1" customWidth="1"/>
    <col min="4" max="4" width="2.421875" style="0" bestFit="1" customWidth="1"/>
    <col min="5" max="5" width="2.28125" style="0" customWidth="1"/>
    <col min="6" max="6" width="3.28125" style="0" customWidth="1"/>
    <col min="7" max="15" width="3.421875" style="0" bestFit="1" customWidth="1"/>
    <col min="16" max="16" width="3.28125" style="0" customWidth="1"/>
    <col min="17" max="17" width="7.8515625" style="0" bestFit="1" customWidth="1"/>
    <col min="18" max="18" width="4.140625" style="0" bestFit="1" customWidth="1"/>
    <col min="19" max="19" width="7.00390625" style="3" bestFit="1" customWidth="1"/>
    <col min="20" max="20" width="4.140625" style="3" bestFit="1" customWidth="1"/>
    <col min="21" max="21" width="7.00390625" style="3" bestFit="1" customWidth="1"/>
    <col min="22" max="22" width="4.140625" style="3" bestFit="1" customWidth="1"/>
    <col min="23" max="23" width="6.57421875" style="3" bestFit="1" customWidth="1"/>
    <col min="24" max="24" width="3.421875" style="3" bestFit="1" customWidth="1"/>
    <col min="25" max="25" width="7.00390625" style="3" bestFit="1" customWidth="1"/>
    <col min="26" max="26" width="3.421875" style="3" bestFit="1" customWidth="1"/>
    <col min="27" max="27" width="6.57421875" style="3" bestFit="1" customWidth="1"/>
    <col min="28" max="28" width="3.421875" style="3" bestFit="1" customWidth="1"/>
    <col min="29" max="29" width="7.00390625" style="3" bestFit="1" customWidth="1"/>
    <col min="30" max="30" width="3.421875" style="3" bestFit="1" customWidth="1"/>
    <col min="31" max="31" width="7.00390625" style="3" bestFit="1" customWidth="1"/>
    <col min="32" max="32" width="3.28125" style="3" bestFit="1" customWidth="1"/>
    <col min="33" max="33" width="6.57421875" style="3" bestFit="1" customWidth="1"/>
    <col min="34" max="34" width="3.28125" style="3" bestFit="1" customWidth="1"/>
  </cols>
  <sheetData>
    <row r="1" spans="1:34" ht="12.75">
      <c r="A1" s="1" t="s">
        <v>180</v>
      </c>
      <c r="B1" s="1" t="s">
        <v>231</v>
      </c>
      <c r="C1" s="1" t="s">
        <v>1</v>
      </c>
      <c r="D1" s="1" t="s">
        <v>7</v>
      </c>
      <c r="E1" s="1" t="s">
        <v>175</v>
      </c>
      <c r="F1" s="1" t="s">
        <v>116</v>
      </c>
      <c r="G1" s="7" t="s">
        <v>21</v>
      </c>
      <c r="H1" s="8" t="s">
        <v>32</v>
      </c>
      <c r="I1" s="7" t="s">
        <v>33</v>
      </c>
      <c r="J1" s="7" t="s">
        <v>47</v>
      </c>
      <c r="K1" s="7" t="s">
        <v>59</v>
      </c>
      <c r="L1" s="7" t="s">
        <v>62</v>
      </c>
      <c r="M1" s="7" t="s">
        <v>64</v>
      </c>
      <c r="N1" s="7" t="s">
        <v>67</v>
      </c>
      <c r="O1" s="7" t="s">
        <v>72</v>
      </c>
      <c r="P1" s="7" t="s">
        <v>115</v>
      </c>
      <c r="Q1" s="7">
        <v>39203</v>
      </c>
      <c r="R1" s="7" t="s">
        <v>5</v>
      </c>
      <c r="S1" s="7">
        <f>Q1+14</f>
        <v>39217</v>
      </c>
      <c r="T1" s="7" t="s">
        <v>9</v>
      </c>
      <c r="U1" s="7">
        <f>S1+14</f>
        <v>39231</v>
      </c>
      <c r="V1" s="7" t="s">
        <v>34</v>
      </c>
      <c r="W1" s="7">
        <f>U1+14</f>
        <v>39245</v>
      </c>
      <c r="X1" s="7" t="s">
        <v>60</v>
      </c>
      <c r="Y1" s="7">
        <f>W1+14</f>
        <v>39259</v>
      </c>
      <c r="Z1" s="7" t="s">
        <v>61</v>
      </c>
      <c r="AA1" s="7">
        <f>Y1+14</f>
        <v>39273</v>
      </c>
      <c r="AB1" s="7" t="s">
        <v>63</v>
      </c>
      <c r="AC1" s="7">
        <f>AA1+14</f>
        <v>39287</v>
      </c>
      <c r="AD1" s="7" t="s">
        <v>68</v>
      </c>
      <c r="AE1" s="7">
        <f>AC1+14</f>
        <v>39301</v>
      </c>
      <c r="AF1" s="7" t="s">
        <v>69</v>
      </c>
      <c r="AG1" s="7">
        <f>AE1+14</f>
        <v>39315</v>
      </c>
      <c r="AH1" s="7" t="s">
        <v>71</v>
      </c>
    </row>
    <row r="2" spans="1:34" ht="12.75">
      <c r="A2">
        <f>RANK(B2,B:B)</f>
        <v>1</v>
      </c>
      <c r="B2" s="10">
        <f>LARGE(F2:O2,1)+LARGE(F2:O2,2)+LARGE(F2:O2,3)+LARGE(F2:O2,4)+LARGE(F2:O2,5)</f>
        <v>260</v>
      </c>
      <c r="C2" s="14" t="s">
        <v>20</v>
      </c>
      <c r="D2">
        <v>2</v>
      </c>
      <c r="E2">
        <f>COUNTIF(G2:O2,"&gt;0")</f>
        <v>6</v>
      </c>
      <c r="F2">
        <f>IF(P2="",0,LARGE(G2:O2,IF(E2&gt;3,4,IF(E2=0,1,E2))))</f>
        <v>0</v>
      </c>
      <c r="G2">
        <f>IF(R2="",0,VLOOKUP(R2,points!$A$1:$B$40,2)+$D2)</f>
        <v>52</v>
      </c>
      <c r="H2">
        <f>IF(T2="",0,VLOOKUP(T2,points!$A$1:$B$40,2)+$D2)</f>
        <v>52</v>
      </c>
      <c r="I2">
        <f>IF(V2="",0,VLOOKUP(V2,points!$A$1:$B$40,2)+$D2)</f>
        <v>52</v>
      </c>
      <c r="J2">
        <f>IF(X2="",0,VLOOKUP(X2,points!$A$1:$B$40,2)+$D2)</f>
        <v>0</v>
      </c>
      <c r="K2">
        <f>IF(Z2="",0,VLOOKUP(Z2,points!$A$1:$B$40,2)+$D2)</f>
        <v>52</v>
      </c>
      <c r="L2">
        <f>IF(AB2="",0,VLOOKUP(AB2,points!$A$1:$B$40,2)+$D2)</f>
        <v>52</v>
      </c>
      <c r="M2">
        <f>IF(AD2="",0,VLOOKUP(AD2,points!$A$1:$B$40,2)+$D2)</f>
        <v>0</v>
      </c>
      <c r="N2">
        <f>IF(AF2="",0,VLOOKUP(AF2,points!$A$1:$B$40,2)+$D2)</f>
        <v>0</v>
      </c>
      <c r="O2">
        <f>IF(AH2="",0,VLOOKUP(AH2,points!$A$1:$B$40,2)+$D2)</f>
        <v>46</v>
      </c>
      <c r="Q2" s="5">
        <f>IF(ISERROR(VLOOKUP($C2,'1-5-07'!$B$2:$Q$85,14,FALSE)),"",VLOOKUP($C2,'1-5-07'!$B$2:$Q$85,14,FALSE))</f>
        <v>0.036458333333333336</v>
      </c>
      <c r="R2" s="9">
        <f>IF(OR(Q2="",Q2="dnf"),"",RANK(Q2,Q:Q,-1))</f>
        <v>1</v>
      </c>
      <c r="S2" s="5">
        <f>IF(ISERROR(VLOOKUP($C2,'15-5-07'!$B$2:$Q$85,14,FALSE)),"",VLOOKUP($C2,'15-5-07'!$B$2:$Q$85,14,FALSE))</f>
        <v>0.03620370370370371</v>
      </c>
      <c r="T2" s="9">
        <f>IF(OR(S2="",S2="dnf"),"",RANK(S2,S:S,-1))</f>
        <v>1</v>
      </c>
      <c r="U2" s="5">
        <f>IF(ISERROR(VLOOKUP($C2,'29-5-07'!$B$2:$Q$91,14,FALSE)),"",VLOOKUP($C2,'29-5-07'!$B$2:$Q$91,14,FALSE))</f>
        <v>0.03548611111111111</v>
      </c>
      <c r="V2" s="9">
        <f>IF(OR(U2="",U2="dnf"),"",RANK(U2,U:U,-1))</f>
        <v>1</v>
      </c>
      <c r="W2" s="5">
        <f>IF(ISERROR(VLOOKUP($C2,'12-6-07'!$B$2:$Q$76,14,FALSE)),"",VLOOKUP($C2,'12-6-07'!$B$2:$Q$76,14,FALSE))</f>
      </c>
      <c r="X2" s="9">
        <f>IF(OR(W2="",W2="dnf"),"",RANK(W2,W:W,-1))</f>
      </c>
      <c r="Y2" s="5">
        <f>IF(ISERROR(VLOOKUP($C2,'26-6-07'!$B$2:$Q$76,14,FALSE)),"",VLOOKUP($C2,'26-6-07'!$B$2:$Q$76,14,FALSE))</f>
        <v>0.036076388888888894</v>
      </c>
      <c r="Z2" s="9">
        <f>IF(OR(Y2="",Y2="dnf"),"",RANK(Y2,Y:Y,-1))</f>
        <v>1</v>
      </c>
      <c r="AA2" s="5">
        <f>IF(ISERROR(VLOOKUP($C2,'10-7-07'!$B$2:$Q$76,14,FALSE)),"",VLOOKUP($C2,'10-7-07'!$B$2:$Q$76,14,FALSE))</f>
        <v>0.035277777777777776</v>
      </c>
      <c r="AB2" s="9">
        <f>IF(OR(AA2="",AA2="dnf"),"",RANK(AA2,AA:AA,-1))</f>
        <v>1</v>
      </c>
      <c r="AC2" s="5">
        <f>IF(ISERROR(VLOOKUP($C2,'24-7-07'!$B$2:$Q$76,14,FALSE)),"",VLOOKUP($C2,'24-7-07'!$B$2:$Q$76,14,FALSE))</f>
      </c>
      <c r="AD2" s="9">
        <f>IF(OR(AC2="",AC2="dnf"),"",RANK(AC2,AC:AC,-1))</f>
      </c>
      <c r="AE2" s="5">
        <f>IF(ISERROR(VLOOKUP($C2,'7-8-07'!$B$2:$Q$76,14,FALSE)),"",VLOOKUP($C2,'7-8-07'!$B$2:$Q$76,14,FALSE))</f>
      </c>
      <c r="AF2" s="9">
        <f>IF(OR(AE2="",AE2="dnf"),"",RANK(AE2,AE:AE,-1))</f>
      </c>
      <c r="AG2" s="5">
        <f>IF(ISERROR(VLOOKUP($C2,'21-8-07'!$B$2:$Q$76,14,FALSE)),"",VLOOKUP($C2,'21-8-07'!$B$2:$Q$76,14,FALSE))</f>
        <v>0.036412037037037034</v>
      </c>
      <c r="AH2" s="9">
        <f>IF(OR(AG2="",AG2="dnf"),"",RANK(AG2,AG:AG,-1))</f>
        <v>2</v>
      </c>
    </row>
    <row r="3" spans="1:34" ht="12.75">
      <c r="A3">
        <f>RANK(B3,B:B)</f>
        <v>2</v>
      </c>
      <c r="B3" s="10">
        <f>LARGE(F3:O3,1)+LARGE(F3:O3,2)+LARGE(F3:O3,3)+LARGE(F3:O3,4)+LARGE(F3:O3,5)</f>
        <v>212</v>
      </c>
      <c r="C3" s="14" t="s">
        <v>189</v>
      </c>
      <c r="E3">
        <f>COUNTIF(G3:O3,"&gt;0")</f>
        <v>7</v>
      </c>
      <c r="F3">
        <f>IF(P3="",0,LARGE(G3:O3,IF(E3&gt;3,4,IF(E3=0,1,E3))))</f>
        <v>0</v>
      </c>
      <c r="G3">
        <f>IF(R3="",0,VLOOKUP(R3,points!$A$1:$B$40,2)+$D3)</f>
        <v>44</v>
      </c>
      <c r="H3">
        <f>IF(T3="",0,VLOOKUP(T3,points!$A$1:$B$40,2)+$D3)</f>
        <v>0</v>
      </c>
      <c r="I3">
        <f>IF(V3="",0,VLOOKUP(V3,points!$A$1:$B$40,2)+$D3)</f>
        <v>44</v>
      </c>
      <c r="J3">
        <f>IF(X3="",0,VLOOKUP(X3,points!$A$1:$B$40,2)+$D3)</f>
        <v>0</v>
      </c>
      <c r="K3">
        <f>IF(Z3="",0,VLOOKUP(Z3,points!$A$1:$B$40,2)+$D3)</f>
        <v>40</v>
      </c>
      <c r="L3">
        <f>IF(AB3="",0,VLOOKUP(AB3,points!$A$1:$B$40,2)+$D3)</f>
        <v>40</v>
      </c>
      <c r="M3">
        <f>IF(AD3="",0,VLOOKUP(AD3,points!$A$1:$B$40,2)+$D3)</f>
        <v>40</v>
      </c>
      <c r="N3">
        <f>IF(AF3="",0,VLOOKUP(AF3,points!$A$1:$B$40,2)+$D3)</f>
        <v>44</v>
      </c>
      <c r="O3">
        <f>IF(AH3="",0,VLOOKUP(AH3,points!$A$1:$B$40,2)+$D3)</f>
        <v>40</v>
      </c>
      <c r="Q3" s="5">
        <f>IF(ISERROR(VLOOKUP($C3,'1-5-07'!$B$2:$Q$85,14,FALSE)),"",VLOOKUP($C3,'1-5-07'!$B$2:$Q$85,14,FALSE))</f>
        <v>0.03702546296296296</v>
      </c>
      <c r="R3" s="9">
        <f>IF(OR(Q3="",Q3="dnf"),"",RANK(Q3,Q:Q,-1))</f>
        <v>2</v>
      </c>
      <c r="S3" s="5">
        <f>IF(ISERROR(VLOOKUP($C3,'15-5-07'!$B$2:$Q$85,14,FALSE)),"",VLOOKUP($C3,'15-5-07'!$B$2:$Q$85,14,FALSE))</f>
      </c>
      <c r="T3" s="9">
        <f>IF(OR(S3="",S3="dnf"),"",RANK(S3,S:S,-1))</f>
      </c>
      <c r="U3" s="5">
        <f>IF(ISERROR(VLOOKUP($C3,'29-5-07'!$B$2:$Q$91,14,FALSE)),"",VLOOKUP($C3,'29-5-07'!$B$2:$Q$91,14,FALSE))</f>
        <v>0.03681712962962963</v>
      </c>
      <c r="V3" s="9">
        <f>IF(OR(U3="",U3="dnf"),"",RANK(U3,U:U,-1))</f>
        <v>2</v>
      </c>
      <c r="W3" s="5">
        <f>IF(ISERROR(VLOOKUP($C3,'12-6-07'!$B$2:$Q$76,14,FALSE)),"",VLOOKUP($C3,'12-6-07'!$B$2:$Q$76,14,FALSE))</f>
      </c>
      <c r="X3" s="9">
        <f>IF(OR(W3="",W3="dnf"),"",RANK(W3,W:W,-1))</f>
      </c>
      <c r="Y3" s="5">
        <f>IF(ISERROR(VLOOKUP($C3,'26-6-07'!$B$2:$Q$76,14,FALSE)),"",VLOOKUP($C3,'26-6-07'!$B$2:$Q$76,14,FALSE))</f>
        <v>0.03710648148148148</v>
      </c>
      <c r="Z3" s="9">
        <f>IF(OR(Y3="",Y3="dnf"),"",RANK(Y3,Y:Y,-1))</f>
        <v>3</v>
      </c>
      <c r="AA3" s="5">
        <f>IF(ISERROR(VLOOKUP($C3,'10-7-07'!$B$2:$Q$76,14,FALSE)),"",VLOOKUP($C3,'10-7-07'!$B$2:$Q$76,14,FALSE))</f>
        <v>0.036793981481481476</v>
      </c>
      <c r="AB3" s="9">
        <f>IF(OR(AA3="",AA3="dnf"),"",RANK(AA3,AA:AA,-1))</f>
        <v>3</v>
      </c>
      <c r="AC3" s="5">
        <f>IF(ISERROR(VLOOKUP($C3,'24-7-07'!$B$2:$Q$76,14,FALSE)),"",VLOOKUP($C3,'24-7-07'!$B$2:$Q$76,14,FALSE))</f>
        <v>0.037488425925925925</v>
      </c>
      <c r="AD3" s="9">
        <f>IF(OR(AC3="",AC3="dnf"),"",RANK(AC3,AC:AC,-1))</f>
        <v>3</v>
      </c>
      <c r="AE3" s="5">
        <f>IF(ISERROR(VLOOKUP($C3,'7-8-07'!$B$2:$Q$76,14,FALSE)),"",VLOOKUP($C3,'7-8-07'!$B$2:$Q$76,14,FALSE))</f>
        <v>0.03753472222222222</v>
      </c>
      <c r="AF3" s="9">
        <f>IF(OR(AE3="",AE3="dnf"),"",RANK(AE3,AE:AE,-1))</f>
        <v>2</v>
      </c>
      <c r="AG3" s="5">
        <f>IF(ISERROR(VLOOKUP($C3,'21-8-07'!$B$2:$Q$76,14,FALSE)),"",VLOOKUP($C3,'21-8-07'!$B$2:$Q$76,14,FALSE))</f>
        <v>0.03726851851851852</v>
      </c>
      <c r="AH3" s="9">
        <f>IF(OR(AG3="",AG3="dnf"),"",RANK(AG3,AG:AG,-1))</f>
        <v>3</v>
      </c>
    </row>
    <row r="4" spans="1:34" ht="12.75">
      <c r="A4">
        <f>RANK(B4,B:B)</f>
        <v>3</v>
      </c>
      <c r="B4" s="10">
        <f>LARGE(F4:O4,1)+LARGE(F4:O4,2)+LARGE(F4:O4,3)+LARGE(F4:O4,4)+LARGE(F4:O4,5)</f>
        <v>182</v>
      </c>
      <c r="C4" t="s">
        <v>152</v>
      </c>
      <c r="D4">
        <v>4</v>
      </c>
      <c r="E4">
        <f>COUNTIF(G4:O4,"&gt;0")</f>
        <v>7</v>
      </c>
      <c r="F4">
        <f>IF(P4="",0,LARGE(G4:O4,IF(E4&gt;3,4,IF(E4=0,1,E4))))</f>
        <v>0</v>
      </c>
      <c r="G4">
        <f>IF(R4="",0,VLOOKUP(R4,points!$A$1:$B$40,2)+$D4)</f>
        <v>0</v>
      </c>
      <c r="H4">
        <f>IF(T4="",0,VLOOKUP(T4,points!$A$1:$B$40,2)+$D4)</f>
        <v>34</v>
      </c>
      <c r="I4">
        <f>IF(V4="",0,VLOOKUP(V4,points!$A$1:$B$40,2)+$D4)</f>
        <v>36</v>
      </c>
      <c r="J4">
        <f>IF(X4="",0,VLOOKUP(X4,points!$A$1:$B$40,2)+$D4)</f>
        <v>37</v>
      </c>
      <c r="K4">
        <f>IF(Z4="",0,VLOOKUP(Z4,points!$A$1:$B$40,2)+$D4)</f>
        <v>37</v>
      </c>
      <c r="L4">
        <f>IF(AB4="",0,VLOOKUP(AB4,points!$A$1:$B$40,2)+$D4)</f>
        <v>31</v>
      </c>
      <c r="M4">
        <f>IF(AD4="",0,VLOOKUP(AD4,points!$A$1:$B$40,2)+$D4)</f>
        <v>35</v>
      </c>
      <c r="N4">
        <f>IF(AF4="",0,VLOOKUP(AF4,points!$A$1:$B$40,2)+$D4)</f>
        <v>0</v>
      </c>
      <c r="O4">
        <f>IF(AH4="",0,VLOOKUP(AH4,points!$A$1:$B$40,2)+$D4)</f>
        <v>37</v>
      </c>
      <c r="Q4" s="5">
        <f>IF(ISERROR(VLOOKUP($C4,'1-5-07'!$B$2:$Q$85,14,FALSE)),"",VLOOKUP($C4,'1-5-07'!$B$2:$Q$85,14,FALSE))</f>
      </c>
      <c r="R4" s="9">
        <f>IF(OR(Q4="",Q4="dnf"),"",RANK(Q4,Q:Q,-1))</f>
      </c>
      <c r="S4" s="5">
        <f>IF(ISERROR(VLOOKUP($C4,'15-5-07'!$B$2:$Q$85,14,FALSE)),"",VLOOKUP($C4,'15-5-07'!$B$2:$Q$85,14,FALSE))</f>
        <v>0.04100694444444444</v>
      </c>
      <c r="T4" s="9">
        <f>IF(OR(S4="",S4="dnf"),"",RANK(S4,S:S,-1))</f>
        <v>10</v>
      </c>
      <c r="U4" s="5">
        <f>IF(ISERROR(VLOOKUP($C4,'29-5-07'!$B$2:$Q$91,14,FALSE)),"",VLOOKUP($C4,'29-5-07'!$B$2:$Q$91,14,FALSE))</f>
        <v>0.0408912037037037</v>
      </c>
      <c r="V4" s="9">
        <f>IF(OR(U4="",U4="dnf"),"",RANK(U4,U:U,-1))</f>
        <v>8</v>
      </c>
      <c r="W4" s="5">
        <f>IF(ISERROR(VLOOKUP($C4,'12-6-07'!$B$2:$Q$76,14,FALSE)),"",VLOOKUP($C4,'12-6-07'!$B$2:$Q$76,14,FALSE))</f>
        <v>0.03975694444444444</v>
      </c>
      <c r="X4" s="9">
        <f>IF(OR(W4="",W4="dnf"),"",RANK(W4,W:W,-1))</f>
        <v>7</v>
      </c>
      <c r="Y4" s="5">
        <f>IF(ISERROR(VLOOKUP($C4,'26-6-07'!$B$2:$Q$76,14,FALSE)),"",VLOOKUP($C4,'26-6-07'!$B$2:$Q$76,14,FALSE))</f>
        <v>0.040706018518518516</v>
      </c>
      <c r="Z4" s="9">
        <f>IF(OR(Y4="",Y4="dnf"),"",RANK(Y4,Y:Y,-1))</f>
        <v>7</v>
      </c>
      <c r="AA4" s="5">
        <f>IF(ISERROR(VLOOKUP($C4,'10-7-07'!$B$2:$Q$76,14,FALSE)),"",VLOOKUP($C4,'10-7-07'!$B$2:$Q$76,14,FALSE))</f>
        <v>0.04049768518518518</v>
      </c>
      <c r="AB4" s="9">
        <f>IF(OR(AA4="",AA4="dnf"),"",RANK(AA4,AA:AA,-1))</f>
        <v>13</v>
      </c>
      <c r="AC4" s="5">
        <f>IF(ISERROR(VLOOKUP($C4,'24-7-07'!$B$2:$Q$76,14,FALSE)),"",VLOOKUP($C4,'24-7-07'!$B$2:$Q$76,14,FALSE))</f>
        <v>0.03972222222222223</v>
      </c>
      <c r="AD4" s="9">
        <f>IF(OR(AC4="",AC4="dnf"),"",RANK(AC4,AC:AC,-1))</f>
        <v>9</v>
      </c>
      <c r="AE4" s="5">
        <f>IF(ISERROR(VLOOKUP($C4,'7-8-07'!$B$2:$Q$76,14,FALSE)),"",VLOOKUP($C4,'7-8-07'!$B$2:$Q$76,14,FALSE))</f>
      </c>
      <c r="AF4" s="9">
        <f>IF(OR(AE4="",AE4="dnf"),"",RANK(AE4,AE:AE,-1))</f>
      </c>
      <c r="AG4" s="5">
        <f>IF(ISERROR(VLOOKUP($C4,'21-8-07'!$B$2:$Q$76,14,FALSE)),"",VLOOKUP($C4,'21-8-07'!$B$2:$Q$76,14,FALSE))</f>
        <v>0.040636574074074075</v>
      </c>
      <c r="AH4" s="9">
        <f>IF(OR(AG4="",AG4="dnf"),"",RANK(AG4,AG:AG,-1))</f>
        <v>7</v>
      </c>
    </row>
    <row r="5" spans="1:34" ht="12.75">
      <c r="A5">
        <f>RANK(B5,B:B)</f>
        <v>4</v>
      </c>
      <c r="B5" s="10">
        <f>LARGE(F5:O5,1)+LARGE(F5:O5,2)+LARGE(F5:O5,3)+LARGE(F5:O5,4)+LARGE(F5:O5,5)</f>
        <v>179</v>
      </c>
      <c r="C5" t="s">
        <v>19</v>
      </c>
      <c r="D5">
        <v>2</v>
      </c>
      <c r="E5">
        <f>COUNTIF(G5:O5,"&gt;0")</f>
        <v>4</v>
      </c>
      <c r="F5">
        <f>IF(P5="",0,LARGE(G5:O5,IF(E5&gt;3,4,IF(E5=0,1,E5))))</f>
        <v>32</v>
      </c>
      <c r="G5">
        <f>IF(R5="",0,VLOOKUP(R5,points!$A$1:$B$40,2)+$D5)</f>
        <v>42</v>
      </c>
      <c r="H5">
        <f>IF(T5="",0,VLOOKUP(T5,points!$A$1:$B$40,2)+$D5)</f>
        <v>36</v>
      </c>
      <c r="I5">
        <f>IF(V5="",0,VLOOKUP(V5,points!$A$1:$B$40,2)+$D5)</f>
        <v>0</v>
      </c>
      <c r="J5">
        <f>IF(X5="",0,VLOOKUP(X5,points!$A$1:$B$40,2)+$D5)</f>
        <v>37</v>
      </c>
      <c r="K5">
        <f>IF(Z5="",0,VLOOKUP(Z5,points!$A$1:$B$40,2)+$D5)</f>
        <v>0</v>
      </c>
      <c r="L5">
        <f>IF(AB5="",0,VLOOKUP(AB5,points!$A$1:$B$40,2)+$D5)</f>
        <v>0</v>
      </c>
      <c r="M5">
        <f>IF(AD5="",0,VLOOKUP(AD5,points!$A$1:$B$40,2)+$D5)</f>
        <v>32</v>
      </c>
      <c r="N5">
        <f>IF(AF5="",0,VLOOKUP(AF5,points!$A$1:$B$40,2)+$D5)</f>
        <v>0</v>
      </c>
      <c r="O5">
        <f>IF(AH5="",0,VLOOKUP(AH5,points!$A$1:$B$40,2)+$D5)</f>
        <v>0</v>
      </c>
      <c r="P5" t="s">
        <v>117</v>
      </c>
      <c r="Q5" s="5">
        <f>IF(ISERROR(VLOOKUP($C5,'1-5-07'!$B$2:$Q$85,14,FALSE)),"",VLOOKUP($C5,'1-5-07'!$B$2:$Q$85,14,FALSE))</f>
        <v>0.03751157407407407</v>
      </c>
      <c r="R5" s="9">
        <f>IF(OR(Q5="",Q5="dnf"),"",RANK(Q5,Q:Q,-1))</f>
        <v>3</v>
      </c>
      <c r="S5" s="5">
        <f>IF(ISERROR(VLOOKUP($C5,'15-5-07'!$B$2:$Q$85,14,FALSE)),"",VLOOKUP($C5,'15-5-07'!$B$2:$Q$85,14,FALSE))</f>
        <v>0.03952546296296297</v>
      </c>
      <c r="T5" s="9">
        <f>IF(OR(S5="",S5="dnf"),"",RANK(S5,S:S,-1))</f>
        <v>6</v>
      </c>
      <c r="U5" s="5" t="str">
        <f>IF(ISERROR(VLOOKUP($C5,'29-5-07'!$B$2:$Q$91,14,FALSE)),"",VLOOKUP($C5,'29-5-07'!$B$2:$Q$91,14,FALSE))</f>
        <v>dnf</v>
      </c>
      <c r="V5" s="9">
        <f>IF(OR(U5="",U5="dnf"),"",RANK(U5,U:U,-1))</f>
      </c>
      <c r="W5" s="5">
        <f>IF(ISERROR(VLOOKUP($C5,'12-6-07'!$B$2:$Q$76,14,FALSE)),"",VLOOKUP($C5,'12-6-07'!$B$2:$Q$76,14,FALSE))</f>
        <v>0.039432870370370375</v>
      </c>
      <c r="X5" s="9">
        <f>IF(OR(W5="",W5="dnf"),"",RANK(W5,W:W,-1))</f>
        <v>5</v>
      </c>
      <c r="Y5" s="5">
        <f>IF(ISERROR(VLOOKUP($C5,'26-6-07'!$B$2:$Q$76,14,FALSE)),"",VLOOKUP($C5,'26-6-07'!$B$2:$Q$76,14,FALSE))</f>
      </c>
      <c r="Z5" s="9">
        <f>IF(OR(Y5="",Y5="dnf"),"",RANK(Y5,Y:Y,-1))</f>
      </c>
      <c r="AA5" s="5">
        <f>IF(ISERROR(VLOOKUP($C5,'10-7-07'!$B$2:$Q$76,14,FALSE)),"",VLOOKUP($C5,'10-7-07'!$B$2:$Q$76,14,FALSE))</f>
      </c>
      <c r="AB5" s="9">
        <f>IF(OR(AA5="",AA5="dnf"),"",RANK(AA5,AA:AA,-1))</f>
      </c>
      <c r="AC5" s="5">
        <f>IF(ISERROR(VLOOKUP($C5,'24-7-07'!$B$2:$Q$76,14,FALSE)),"",VLOOKUP($C5,'24-7-07'!$B$2:$Q$76,14,FALSE))</f>
        <v>0.04013888888888888</v>
      </c>
      <c r="AD5" s="9">
        <f>IF(OR(AC5="",AC5="dnf"),"",RANK(AC5,AC:AC,-1))</f>
        <v>10</v>
      </c>
      <c r="AE5" s="5" t="str">
        <f>IF(ISERROR(VLOOKUP($C5,'7-8-07'!$B$2:$Q$76,14,FALSE)),"",VLOOKUP($C5,'7-8-07'!$B$2:$Q$76,14,FALSE))</f>
        <v>dnf</v>
      </c>
      <c r="AF5" s="9">
        <f>IF(OR(AE5="",AE5="dnf"),"",RANK(AE5,AE:AE,-1))</f>
      </c>
      <c r="AG5" s="5" t="str">
        <f>IF(ISERROR(VLOOKUP($C5,'21-8-07'!$B$2:$Q$76,14,FALSE)),"",VLOOKUP($C5,'21-8-07'!$B$2:$Q$76,14,FALSE))</f>
        <v>dnf</v>
      </c>
      <c r="AH5" s="9">
        <f>IF(OR(AG5="",AG5="dnf"),"",RANK(AG5,AG:AG,-1))</f>
      </c>
    </row>
    <row r="6" spans="1:34" ht="12.75">
      <c r="A6">
        <f>RANK(B6,B:B)</f>
        <v>5</v>
      </c>
      <c r="B6" s="10">
        <f>LARGE(F6:O6,1)+LARGE(F6:O6,2)+LARGE(F6:O6,3)+LARGE(F6:O6,4)+LARGE(F6:O6,5)</f>
        <v>177</v>
      </c>
      <c r="C6" t="s">
        <v>120</v>
      </c>
      <c r="D6">
        <v>2</v>
      </c>
      <c r="E6">
        <f>COUNTIF(G6:O6,"&gt;0")</f>
        <v>4</v>
      </c>
      <c r="F6">
        <f>IF(P6="",0,LARGE(G6:O6,IF(E6&gt;3,4,IF(E6=0,1,E6))))</f>
        <v>0</v>
      </c>
      <c r="G6">
        <f>IF(R6="",0,VLOOKUP(R6,points!$A$1:$B$40,2)+$D6)</f>
        <v>0</v>
      </c>
      <c r="H6">
        <f>IF(T6="",0,VLOOKUP(T6,points!$A$1:$B$40,2)+$D6)</f>
        <v>46</v>
      </c>
      <c r="I6">
        <f>IF(V6="",0,VLOOKUP(V6,points!$A$1:$B$40,2)+$D6)</f>
        <v>0</v>
      </c>
      <c r="J6">
        <f>IF(X6="",0,VLOOKUP(X6,points!$A$1:$B$40,2)+$D6)</f>
        <v>0</v>
      </c>
      <c r="K6">
        <f>IF(Z6="",0,VLOOKUP(Z6,points!$A$1:$B$40,2)+$D6)</f>
        <v>46</v>
      </c>
      <c r="L6">
        <f>IF(AB6="",0,VLOOKUP(AB6,points!$A$1:$B$40,2)+$D6)</f>
        <v>39</v>
      </c>
      <c r="M6">
        <f>IF(AD6="",0,VLOOKUP(AD6,points!$A$1:$B$40,2)+$D6)</f>
        <v>46</v>
      </c>
      <c r="N6">
        <f>IF(AF6="",0,VLOOKUP(AF6,points!$A$1:$B$40,2)+$D6)</f>
        <v>0</v>
      </c>
      <c r="O6">
        <f>IF(AH6="",0,VLOOKUP(AH6,points!$A$1:$B$40,2)+$D6)</f>
        <v>0</v>
      </c>
      <c r="Q6" s="5" t="str">
        <f>IF(ISERROR(VLOOKUP($C6,'1-5-07'!$B$2:$Q$85,14,FALSE)),"",VLOOKUP($C6,'1-5-07'!$B$2:$Q$85,14,FALSE))</f>
        <v>dnf</v>
      </c>
      <c r="R6" s="9">
        <f>IF(OR(Q6="",Q6="dnf"),"",RANK(Q6,Q:Q,-1))</f>
      </c>
      <c r="S6" s="5">
        <f>IF(ISERROR(VLOOKUP($C6,'15-5-07'!$B$2:$Q$85,14,FALSE)),"",VLOOKUP($C6,'15-5-07'!$B$2:$Q$85,14,FALSE))</f>
        <v>0.037349537037037035</v>
      </c>
      <c r="T6" s="9">
        <f>IF(OR(S6="",S6="dnf"),"",RANK(S6,S:S,-1))</f>
        <v>2</v>
      </c>
      <c r="U6" s="5" t="str">
        <f>IF(ISERROR(VLOOKUP($C6,'29-5-07'!$B$2:$Q$91,14,FALSE)),"",VLOOKUP($C6,'29-5-07'!$B$2:$Q$91,14,FALSE))</f>
        <v>dnf</v>
      </c>
      <c r="V6" s="9">
        <f>IF(OR(U6="",U6="dnf"),"",RANK(U6,U:U,-1))</f>
      </c>
      <c r="W6" s="5">
        <f>IF(ISERROR(VLOOKUP($C6,'12-6-07'!$B$2:$Q$76,14,FALSE)),"",VLOOKUP($C6,'12-6-07'!$B$2:$Q$76,14,FALSE))</f>
      </c>
      <c r="X6" s="9">
        <f>IF(OR(W6="",W6="dnf"),"",RANK(W6,W:W,-1))</f>
      </c>
      <c r="Y6" s="5">
        <f>IF(ISERROR(VLOOKUP($C6,'26-6-07'!$B$2:$Q$76,14,FALSE)),"",VLOOKUP($C6,'26-6-07'!$B$2:$Q$76,14,FALSE))</f>
        <v>0.03663194444444444</v>
      </c>
      <c r="Z6" s="9">
        <f>IF(OR(Y6="",Y6="dnf"),"",RANK(Y6,Y:Y,-1))</f>
        <v>2</v>
      </c>
      <c r="AA6" s="5">
        <f>IF(ISERROR(VLOOKUP($C6,'10-7-07'!$B$2:$Q$76,14,FALSE)),"",VLOOKUP($C6,'10-7-07'!$B$2:$Q$76,14,FALSE))</f>
        <v>0.0370486111111111</v>
      </c>
      <c r="AB6" s="9">
        <f>IF(OR(AA6="",AA6="dnf"),"",RANK(AA6,AA:AA,-1))</f>
        <v>4</v>
      </c>
      <c r="AC6" s="5">
        <f>IF(ISERROR(VLOOKUP($C6,'24-7-07'!$B$2:$Q$76,14,FALSE)),"",VLOOKUP($C6,'24-7-07'!$B$2:$Q$76,14,FALSE))</f>
        <v>0.03726851851851852</v>
      </c>
      <c r="AD6" s="9">
        <f>IF(OR(AC6="",AC6="dnf"),"",RANK(AC6,AC:AC,-1))</f>
        <v>2</v>
      </c>
      <c r="AE6" s="5">
        <f>IF(ISERROR(VLOOKUP($C6,'7-8-07'!$B$2:$Q$76,14,FALSE)),"",VLOOKUP($C6,'7-8-07'!$B$2:$Q$76,14,FALSE))</f>
      </c>
      <c r="AF6" s="9">
        <f>IF(OR(AE6="",AE6="dnf"),"",RANK(AE6,AE:AE,-1))</f>
      </c>
      <c r="AG6" s="5">
        <f>IF(ISERROR(VLOOKUP($C6,'21-8-07'!$B$2:$Q$76,14,FALSE)),"",VLOOKUP($C6,'21-8-07'!$B$2:$Q$76,14,FALSE))</f>
      </c>
      <c r="AH6" s="9">
        <f>IF(OR(AG6="",AG6="dnf"),"",RANK(AG6,AG:AG,-1))</f>
      </c>
    </row>
    <row r="7" spans="1:34" ht="12.75">
      <c r="A7">
        <f>RANK(B7,B:B)</f>
        <v>6</v>
      </c>
      <c r="B7" s="10">
        <f>LARGE(F7:O7,1)+LARGE(F7:O7,2)+LARGE(F7:O7,3)+LARGE(F7:O7,4)+LARGE(F7:O7,5)</f>
        <v>162</v>
      </c>
      <c r="C7" t="s">
        <v>138</v>
      </c>
      <c r="E7">
        <f>COUNTIF(G7:O7,"&gt;0")</f>
        <v>6</v>
      </c>
      <c r="F7">
        <f>IF(P7="",0,LARGE(G7:O7,IF(E7&gt;3,4,IF(E7=0,1,E7))))</f>
        <v>0</v>
      </c>
      <c r="G7">
        <f>IF(R7="",0,VLOOKUP(R7,points!$A$1:$B$40,2)+$D7)</f>
        <v>30</v>
      </c>
      <c r="H7">
        <f>IF(T7="",0,VLOOKUP(T7,points!$A$1:$B$40,2)+$D7)</f>
        <v>0</v>
      </c>
      <c r="I7">
        <f>IF(V7="",0,VLOOKUP(V7,points!$A$1:$B$40,2)+$D7)</f>
        <v>31</v>
      </c>
      <c r="J7">
        <f>IF(X7="",0,VLOOKUP(X7,points!$A$1:$B$40,2)+$D7)</f>
        <v>31</v>
      </c>
      <c r="K7">
        <f>IF(Z7="",0,VLOOKUP(Z7,points!$A$1:$B$40,2)+$D7)</f>
        <v>35</v>
      </c>
      <c r="L7">
        <f>IF(AB7="",0,VLOOKUP(AB7,points!$A$1:$B$40,2)+$D7)</f>
        <v>0</v>
      </c>
      <c r="M7">
        <f>IF(AD7="",0,VLOOKUP(AD7,points!$A$1:$B$40,2)+$D7)</f>
        <v>28</v>
      </c>
      <c r="N7">
        <f>IF(AF7="",0,VLOOKUP(AF7,points!$A$1:$B$40,2)+$D7)</f>
        <v>35</v>
      </c>
      <c r="O7">
        <f>IF(AH7="",0,VLOOKUP(AH7,points!$A$1:$B$40,2)+$D7)</f>
        <v>0</v>
      </c>
      <c r="Q7" s="5">
        <f>IF(ISERROR(VLOOKUP($C7,'1-5-07'!$B$2:$Q$85,14,FALSE)),"",VLOOKUP($C7,'1-5-07'!$B$2:$Q$85,14,FALSE))</f>
        <v>0.0408449074074074</v>
      </c>
      <c r="R7" s="9">
        <f>IF(OR(Q7="",Q7="dnf"),"",RANK(Q7,Q:Q,-1))</f>
        <v>10</v>
      </c>
      <c r="S7" s="5">
        <f>IF(ISERROR(VLOOKUP($C7,'15-5-07'!$B$2:$Q$85,14,FALSE)),"",VLOOKUP($C7,'15-5-07'!$B$2:$Q$85,14,FALSE))</f>
      </c>
      <c r="T7" s="9">
        <f>IF(OR(S7="",S7="dnf"),"",RANK(S7,S:S,-1))</f>
      </c>
      <c r="U7" s="5">
        <f>IF(ISERROR(VLOOKUP($C7,'29-5-07'!$B$2:$Q$91,14,FALSE)),"",VLOOKUP($C7,'29-5-07'!$B$2:$Q$91,14,FALSE))</f>
        <v>0.041249999999999995</v>
      </c>
      <c r="V7" s="9">
        <f>IF(OR(U7="",U7="dnf"),"",RANK(U7,U:U,-1))</f>
        <v>9</v>
      </c>
      <c r="W7" s="5">
        <f>IF(ISERROR(VLOOKUP($C7,'12-6-07'!$B$2:$Q$76,14,FALSE)),"",VLOOKUP($C7,'12-6-07'!$B$2:$Q$76,14,FALSE))</f>
        <v>0.03991898148148148</v>
      </c>
      <c r="X7" s="9">
        <f>IF(OR(W7="",W7="dnf"),"",RANK(W7,W:W,-1))</f>
        <v>9</v>
      </c>
      <c r="Y7" s="5">
        <f>IF(ISERROR(VLOOKUP($C7,'26-6-07'!$B$2:$Q$76,14,FALSE)),"",VLOOKUP($C7,'26-6-07'!$B$2:$Q$76,14,FALSE))</f>
        <v>0.040624999999999994</v>
      </c>
      <c r="Z7" s="9">
        <f>IF(OR(Y7="",Y7="dnf"),"",RANK(Y7,Y:Y,-1))</f>
        <v>5</v>
      </c>
      <c r="AA7" s="5">
        <f>IF(ISERROR(VLOOKUP($C7,'10-7-07'!$B$2:$Q$76,14,FALSE)),"",VLOOKUP($C7,'10-7-07'!$B$2:$Q$76,14,FALSE))</f>
      </c>
      <c r="AB7" s="9">
        <f>IF(OR(AA7="",AA7="dnf"),"",RANK(AA7,AA:AA,-1))</f>
      </c>
      <c r="AC7" s="5">
        <f>IF(ISERROR(VLOOKUP($C7,'24-7-07'!$B$2:$Q$76,14,FALSE)),"",VLOOKUP($C7,'24-7-07'!$B$2:$Q$76,14,FALSE))</f>
        <v>0.04087962962962963</v>
      </c>
      <c r="AD7" s="9">
        <f>IF(OR(AC7="",AC7="dnf"),"",RANK(AC7,AC:AC,-1))</f>
        <v>12</v>
      </c>
      <c r="AE7" s="5">
        <f>IF(ISERROR(VLOOKUP($C7,'7-8-07'!$B$2:$Q$76,14,FALSE)),"",VLOOKUP($C7,'7-8-07'!$B$2:$Q$76,14,FALSE))</f>
        <v>0.04047453703703704</v>
      </c>
      <c r="AF7" s="9">
        <f>IF(OR(AE7="",AE7="dnf"),"",RANK(AE7,AE:AE,-1))</f>
        <v>5</v>
      </c>
      <c r="AG7" s="5">
        <f>IF(ISERROR(VLOOKUP($C7,'21-8-07'!$B$2:$Q$76,14,FALSE)),"",VLOOKUP($C7,'21-8-07'!$B$2:$Q$76,14,FALSE))</f>
      </c>
      <c r="AH7" s="9">
        <f>IF(OR(AG7="",AG7="dnf"),"",RANK(AG7,AG:AG,-1))</f>
      </c>
    </row>
    <row r="8" spans="1:34" ht="12.75">
      <c r="A8">
        <f>RANK(B8,B:B)</f>
        <v>7</v>
      </c>
      <c r="B8" s="10">
        <f>LARGE(F8:O8,1)+LARGE(F8:O8,2)+LARGE(F8:O8,3)+LARGE(F8:O8,4)+LARGE(F8:O8,5)</f>
        <v>150</v>
      </c>
      <c r="C8" s="40" t="s">
        <v>155</v>
      </c>
      <c r="D8">
        <v>2</v>
      </c>
      <c r="E8">
        <f>COUNTIF(G8:O8,"&gt;0")</f>
        <v>4</v>
      </c>
      <c r="F8">
        <f>IF(P8="",0,LARGE(G8:O8,IF(E8&gt;3,4,IF(E8=0,1,E8))))</f>
        <v>0</v>
      </c>
      <c r="G8">
        <f>IF(R8="",0,VLOOKUP(R8,points!$A$1:$B$40,2)+$D8)</f>
        <v>0</v>
      </c>
      <c r="H8">
        <f>IF(T8="",0,VLOOKUP(T8,points!$A$1:$B$40,2)+$D8)</f>
        <v>37</v>
      </c>
      <c r="I8">
        <f>IF(V8="",0,VLOOKUP(V8,points!$A$1:$B$40,2)+$D8)</f>
        <v>39</v>
      </c>
      <c r="J8">
        <f>IF(X8="",0,VLOOKUP(X8,points!$A$1:$B$40,2)+$D8)</f>
        <v>0</v>
      </c>
      <c r="K8">
        <f>IF(Z8="",0,VLOOKUP(Z8,points!$A$1:$B$40,2)+$D8)</f>
        <v>0</v>
      </c>
      <c r="L8">
        <f>IF(AB8="",0,VLOOKUP(AB8,points!$A$1:$B$40,2)+$D8)</f>
        <v>0</v>
      </c>
      <c r="M8">
        <f>IF(AD8="",0,VLOOKUP(AD8,points!$A$1:$B$40,2)+$D8)</f>
        <v>37</v>
      </c>
      <c r="N8">
        <f>IF(AF8="",0,VLOOKUP(AF8,points!$A$1:$B$40,2)+$D8)</f>
        <v>0</v>
      </c>
      <c r="O8">
        <f>IF(AH8="",0,VLOOKUP(AH8,points!$A$1:$B$40,2)+$D8)</f>
        <v>37</v>
      </c>
      <c r="Q8" s="5">
        <f>IF(ISERROR(VLOOKUP($C8,'1-5-07'!$B$2:$Q$85,14,FALSE)),"",VLOOKUP($C8,'1-5-07'!$B$2:$Q$85,14,FALSE))</f>
      </c>
      <c r="R8" s="9">
        <f>IF(OR(Q8="",Q8="dnf"),"",RANK(Q8,Q:Q,-1))</f>
      </c>
      <c r="S8" s="5">
        <f>IF(ISERROR(VLOOKUP($C8,'15-5-07'!$B$2:$Q$85,14,FALSE)),"",VLOOKUP($C8,'15-5-07'!$B$2:$Q$85,14,FALSE))</f>
        <v>0.03912037037037037</v>
      </c>
      <c r="T8" s="9">
        <f>IF(OR(S8="",S8="dnf"),"",RANK(S8,S:S,-1))</f>
        <v>5</v>
      </c>
      <c r="U8" s="5">
        <f>IF(ISERROR(VLOOKUP($C8,'29-5-07'!$B$2:$Q$91,14,FALSE)),"",VLOOKUP($C8,'29-5-07'!$B$2:$Q$91,14,FALSE))</f>
        <v>0.039108796296296294</v>
      </c>
      <c r="V8" s="9">
        <f>IF(OR(U8="",U8="dnf"),"",RANK(U8,U:U,-1))</f>
        <v>4</v>
      </c>
      <c r="W8" s="5">
        <f>IF(ISERROR(VLOOKUP($C8,'12-6-07'!$B$2:$Q$76,14,FALSE)),"",VLOOKUP($C8,'12-6-07'!$B$2:$Q$76,14,FALSE))</f>
      </c>
      <c r="X8" s="9">
        <f>IF(OR(W8="",W8="dnf"),"",RANK(W8,W:W,-1))</f>
      </c>
      <c r="Y8" s="5">
        <f>IF(ISERROR(VLOOKUP($C8,'26-6-07'!$B$2:$Q$76,14,FALSE)),"",VLOOKUP($C8,'26-6-07'!$B$2:$Q$76,14,FALSE))</f>
      </c>
      <c r="Z8" s="9">
        <f>IF(OR(Y8="",Y8="dnf"),"",RANK(Y8,Y:Y,-1))</f>
      </c>
      <c r="AA8" s="5">
        <f>IF(ISERROR(VLOOKUP($C8,'10-7-07'!$B$2:$Q$76,14,FALSE)),"",VLOOKUP($C8,'10-7-07'!$B$2:$Q$76,14,FALSE))</f>
      </c>
      <c r="AB8" s="9">
        <f>IF(OR(AA8="",AA8="dnf"),"",RANK(AA8,AA:AA,-1))</f>
      </c>
      <c r="AC8" s="5">
        <f>IF(ISERROR(VLOOKUP($C8,'24-7-07'!$B$2:$Q$76,14,FALSE)),"",VLOOKUP($C8,'24-7-07'!$B$2:$Q$76,14,FALSE))</f>
        <v>0.03825231481481481</v>
      </c>
      <c r="AD8" s="9">
        <f>IF(OR(AC8="",AC8="dnf"),"",RANK(AC8,AC:AC,-1))</f>
        <v>5</v>
      </c>
      <c r="AE8" s="5">
        <f>IF(ISERROR(VLOOKUP($C8,'7-8-07'!$B$2:$Q$76,14,FALSE)),"",VLOOKUP($C8,'7-8-07'!$B$2:$Q$76,14,FALSE))</f>
      </c>
      <c r="AF8" s="9">
        <f>IF(OR(AE8="",AE8="dnf"),"",RANK(AE8,AE:AE,-1))</f>
      </c>
      <c r="AG8" s="5">
        <f>IF(ISERROR(VLOOKUP($C8,'21-8-07'!$B$2:$Q$76,14,FALSE)),"",VLOOKUP($C8,'21-8-07'!$B$2:$Q$76,14,FALSE))</f>
        <v>0.038564814814814816</v>
      </c>
      <c r="AH8" s="9">
        <f>IF(OR(AG8="",AG8="dnf"),"",RANK(AG8,AG:AG,-1))</f>
        <v>5</v>
      </c>
    </row>
    <row r="9" spans="1:34" ht="12.75">
      <c r="A9">
        <f>RANK(B9,B:B)</f>
        <v>7</v>
      </c>
      <c r="B9" s="10">
        <f>LARGE(F9:O9,1)+LARGE(F9:O9,2)+LARGE(F9:O9,3)+LARGE(F9:O9,4)+LARGE(F9:O9,5)</f>
        <v>150</v>
      </c>
      <c r="C9" t="s">
        <v>202</v>
      </c>
      <c r="D9">
        <v>4</v>
      </c>
      <c r="E9">
        <f>COUNTIF(G9:O9,"&gt;0")</f>
        <v>5</v>
      </c>
      <c r="F9">
        <f>IF(P9="",0,LARGE(G9:O9,IF(E9&gt;3,4,IF(E9=0,1,E9))))</f>
        <v>0</v>
      </c>
      <c r="G9">
        <f>IF(R9="",0,VLOOKUP(R9,points!$A$1:$B$40,2)+$D9)</f>
        <v>0</v>
      </c>
      <c r="H9">
        <f>IF(T9="",0,VLOOKUP(T9,points!$A$1:$B$40,2)+$D9)</f>
        <v>0</v>
      </c>
      <c r="I9">
        <f>IF(V9="",0,VLOOKUP(V9,points!$A$1:$B$40,2)+$D9)</f>
        <v>30</v>
      </c>
      <c r="J9">
        <f>IF(X9="",0,VLOOKUP(X9,points!$A$1:$B$40,2)+$D9)</f>
        <v>32</v>
      </c>
      <c r="K9">
        <f>IF(Z9="",0,VLOOKUP(Z9,points!$A$1:$B$40,2)+$D9)</f>
        <v>32</v>
      </c>
      <c r="L9">
        <f>IF(AB9="",0,VLOOKUP(AB9,points!$A$1:$B$40,2)+$D9)</f>
        <v>0</v>
      </c>
      <c r="M9">
        <f>IF(AD9="",0,VLOOKUP(AD9,points!$A$1:$B$40,2)+$D9)</f>
        <v>26</v>
      </c>
      <c r="N9">
        <f>IF(AF9="",0,VLOOKUP(AF9,points!$A$1:$B$40,2)+$D9)</f>
        <v>0</v>
      </c>
      <c r="O9">
        <f>IF(AH9="",0,VLOOKUP(AH9,points!$A$1:$B$40,2)+$D9)</f>
        <v>30</v>
      </c>
      <c r="Q9" s="5">
        <f>IF(ISERROR(VLOOKUP($C9,'1-5-07'!$B$2:$Q$85,14,FALSE)),"",VLOOKUP($C9,'1-5-07'!$B$2:$Q$85,14,FALSE))</f>
      </c>
      <c r="R9" s="9">
        <f>IF(OR(Q9="",Q9="dnf"),"",RANK(Q9,Q:Q,-1))</f>
      </c>
      <c r="S9" s="5">
        <f>IF(ISERROR(VLOOKUP($C9,'15-5-07'!$B$2:$Q$85,14,FALSE)),"",VLOOKUP($C9,'15-5-07'!$B$2:$Q$85,14,FALSE))</f>
      </c>
      <c r="T9" s="9">
        <f>IF(OR(S9="",S9="dnf"),"",RANK(S9,S:S,-1))</f>
      </c>
      <c r="U9" s="5">
        <f>IF(ISERROR(VLOOKUP($C9,'29-5-07'!$B$2:$Q$91,14,FALSE)),"",VLOOKUP($C9,'29-5-07'!$B$2:$Q$91,14,FALSE))</f>
        <v>0.04315972222222222</v>
      </c>
      <c r="V9" s="9">
        <f>IF(OR(U9="",U9="dnf"),"",RANK(U9,U:U,-1))</f>
        <v>14</v>
      </c>
      <c r="W9" s="5">
        <f>IF(ISERROR(VLOOKUP($C9,'12-6-07'!$B$2:$Q$76,14,FALSE)),"",VLOOKUP($C9,'12-6-07'!$B$2:$Q$76,14,FALSE))</f>
        <v>0.04193287037037037</v>
      </c>
      <c r="X9" s="9">
        <f>IF(OR(W9="",W9="dnf"),"",RANK(W9,W:W,-1))</f>
        <v>12</v>
      </c>
      <c r="Y9" s="5">
        <f>IF(ISERROR(VLOOKUP($C9,'26-6-07'!$B$2:$Q$76,14,FALSE)),"",VLOOKUP($C9,'26-6-07'!$B$2:$Q$76,14,FALSE))</f>
        <v>0.04275462962962963</v>
      </c>
      <c r="Z9" s="9">
        <f>IF(OR(Y9="",Y9="dnf"),"",RANK(Y9,Y:Y,-1))</f>
        <v>12</v>
      </c>
      <c r="AA9" s="5">
        <f>IF(ISERROR(VLOOKUP($C9,'10-7-07'!$B$2:$Q$76,14,FALSE)),"",VLOOKUP($C9,'10-7-07'!$B$2:$Q$76,14,FALSE))</f>
      </c>
      <c r="AB9" s="9">
        <f>IF(OR(AA9="",AA9="dnf"),"",RANK(AA9,AA:AA,-1))</f>
      </c>
      <c r="AC9" s="5">
        <f>IF(ISERROR(VLOOKUP($C9,'24-7-07'!$B$2:$Q$76,14,FALSE)),"",VLOOKUP($C9,'24-7-07'!$B$2:$Q$76,14,FALSE))</f>
        <v>0.04328703703703703</v>
      </c>
      <c r="AD9" s="9">
        <f>IF(OR(AC9="",AC9="dnf"),"",RANK(AC9,AC:AC,-1))</f>
        <v>18</v>
      </c>
      <c r="AE9" s="5">
        <f>IF(ISERROR(VLOOKUP($C9,'7-8-07'!$B$2:$Q$76,14,FALSE)),"",VLOOKUP($C9,'7-8-07'!$B$2:$Q$76,14,FALSE))</f>
      </c>
      <c r="AF9" s="9">
        <f>IF(OR(AE9="",AE9="dnf"),"",RANK(AE9,AE:AE,-1))</f>
      </c>
      <c r="AG9" s="5">
        <f>IF(ISERROR(VLOOKUP($C9,'21-8-07'!$B$2:$Q$76,14,FALSE)),"",VLOOKUP($C9,'21-8-07'!$B$2:$Q$76,14,FALSE))</f>
        <v>0.04343749999999999</v>
      </c>
      <c r="AH9" s="9">
        <f>IF(OR(AG9="",AG9="dnf"),"",RANK(AG9,AG:AG,-1))</f>
        <v>14</v>
      </c>
    </row>
    <row r="10" spans="1:34" ht="12.75">
      <c r="A10">
        <f>RANK(B10,B:B)</f>
        <v>9</v>
      </c>
      <c r="B10" s="10">
        <f>LARGE(F10:O10,1)+LARGE(F10:O10,2)+LARGE(F10:O10,3)+LARGE(F10:O10,4)+LARGE(F10:O10,5)</f>
        <v>142</v>
      </c>
      <c r="C10" t="s">
        <v>162</v>
      </c>
      <c r="D10">
        <v>2</v>
      </c>
      <c r="E10">
        <f>COUNTIF(G10:O10,"&gt;0")</f>
        <v>4</v>
      </c>
      <c r="F10">
        <f>IF(P10="",0,LARGE(G10:O10,IF(E10&gt;3,4,IF(E10=0,1,E10))))</f>
        <v>0</v>
      </c>
      <c r="G10">
        <f>IF(R10="",0,VLOOKUP(R10,points!$A$1:$B$40,2)+$D10)</f>
        <v>34</v>
      </c>
      <c r="H10">
        <f>IF(T10="",0,VLOOKUP(T10,points!$A$1:$B$40,2)+$D10)</f>
        <v>33</v>
      </c>
      <c r="I10">
        <f>IF(V10="",0,VLOOKUP(V10,points!$A$1:$B$40,2)+$D10)</f>
        <v>36</v>
      </c>
      <c r="J10">
        <f>IF(X10="",0,VLOOKUP(X10,points!$A$1:$B$40,2)+$D10)</f>
        <v>39</v>
      </c>
      <c r="K10">
        <f>IF(Z10="",0,VLOOKUP(Z10,points!$A$1:$B$40,2)+$D10)</f>
        <v>0</v>
      </c>
      <c r="L10">
        <f>IF(AB10="",0,VLOOKUP(AB10,points!$A$1:$B$40,2)+$D10)</f>
        <v>0</v>
      </c>
      <c r="M10">
        <f>IF(AD10="",0,VLOOKUP(AD10,points!$A$1:$B$40,2)+$D10)</f>
        <v>0</v>
      </c>
      <c r="N10">
        <f>IF(AF10="",0,VLOOKUP(AF10,points!$A$1:$B$40,2)+$D10)</f>
        <v>0</v>
      </c>
      <c r="O10">
        <f>IF(AH10="",0,VLOOKUP(AH10,points!$A$1:$B$40,2)+$D10)</f>
        <v>0</v>
      </c>
      <c r="Q10" s="5">
        <f>IF(ISERROR(VLOOKUP($C10,'1-5-07'!$B$2:$Q$85,14,FALSE)),"",VLOOKUP($C10,'1-5-07'!$B$2:$Q$85,14,FALSE))</f>
        <v>0.04027777777777778</v>
      </c>
      <c r="R10" s="9">
        <f>IF(OR(Q10="",Q10="dnf"),"",RANK(Q10,Q:Q,-1))</f>
        <v>8</v>
      </c>
      <c r="S10" s="5">
        <f>IF(ISERROR(VLOOKUP($C10,'15-5-07'!$B$2:$Q$85,14,FALSE)),"",VLOOKUP($C10,'15-5-07'!$B$2:$Q$85,14,FALSE))</f>
        <v>0.04087962962962962</v>
      </c>
      <c r="T10" s="9">
        <f>IF(OR(S10="",S10="dnf"),"",RANK(S10,S:S,-1))</f>
        <v>9</v>
      </c>
      <c r="U10" s="5">
        <f>IF(ISERROR(VLOOKUP($C10,'29-5-07'!$B$2:$Q$91,14,FALSE)),"",VLOOKUP($C10,'29-5-07'!$B$2:$Q$91,14,FALSE))</f>
        <v>0.0400462962962963</v>
      </c>
      <c r="V10" s="9">
        <f>IF(OR(U10="",U10="dnf"),"",RANK(U10,U:U,-1))</f>
        <v>6</v>
      </c>
      <c r="W10" s="5">
        <f>IF(ISERROR(VLOOKUP($C10,'12-6-07'!$B$2:$Q$76,14,FALSE)),"",VLOOKUP($C10,'12-6-07'!$B$2:$Q$76,14,FALSE))</f>
        <v>0.03903935185185185</v>
      </c>
      <c r="X10" s="9">
        <f>IF(OR(W10="",W10="dnf"),"",RANK(W10,W:W,-1))</f>
        <v>4</v>
      </c>
      <c r="Y10" s="5">
        <f>IF(ISERROR(VLOOKUP($C10,'26-6-07'!$B$2:$Q$76,14,FALSE)),"",VLOOKUP($C10,'26-6-07'!$B$2:$Q$76,14,FALSE))</f>
      </c>
      <c r="Z10" s="9">
        <f>IF(OR(Y10="",Y10="dnf"),"",RANK(Y10,Y:Y,-1))</f>
      </c>
      <c r="AA10" s="5">
        <f>IF(ISERROR(VLOOKUP($C10,'10-7-07'!$B$2:$Q$76,14,FALSE)),"",VLOOKUP($C10,'10-7-07'!$B$2:$Q$76,14,FALSE))</f>
      </c>
      <c r="AB10" s="9">
        <f>IF(OR(AA10="",AA10="dnf"),"",RANK(AA10,AA:AA,-1))</f>
      </c>
      <c r="AC10" s="5">
        <f>IF(ISERROR(VLOOKUP($C10,'24-7-07'!$B$2:$Q$76,14,FALSE)),"",VLOOKUP($C10,'24-7-07'!$B$2:$Q$76,14,FALSE))</f>
      </c>
      <c r="AD10" s="9">
        <f>IF(OR(AC10="",AC10="dnf"),"",RANK(AC10,AC:AC,-1))</f>
      </c>
      <c r="AE10" s="5">
        <f>IF(ISERROR(VLOOKUP($C10,'7-8-07'!$B$2:$Q$76,14,FALSE)),"",VLOOKUP($C10,'7-8-07'!$B$2:$Q$76,14,FALSE))</f>
      </c>
      <c r="AF10" s="9">
        <f>IF(OR(AE10="",AE10="dnf"),"",RANK(AE10,AE:AE,-1))</f>
      </c>
      <c r="AG10" s="5">
        <f>IF(ISERROR(VLOOKUP($C10,'21-8-07'!$B$2:$Q$76,14,FALSE)),"",VLOOKUP($C10,'21-8-07'!$B$2:$Q$76,14,FALSE))</f>
      </c>
      <c r="AH10" s="9">
        <f>IF(OR(AG10="",AG10="dnf"),"",RANK(AG10,AG:AG,-1))</f>
      </c>
    </row>
    <row r="11" spans="1:34" ht="12.75">
      <c r="A11">
        <f>RANK(B11,B:B)</f>
        <v>10</v>
      </c>
      <c r="B11" s="10">
        <f>LARGE(F11:O11,1)+LARGE(F11:O11,2)+LARGE(F11:O11,3)+LARGE(F11:O11,4)+LARGE(F11:O11,5)</f>
        <v>141</v>
      </c>
      <c r="C11" t="s">
        <v>181</v>
      </c>
      <c r="E11">
        <f>COUNTIF(G11:O11,"&gt;0")</f>
        <v>4</v>
      </c>
      <c r="F11">
        <f>IF(P11="",0,LARGE(G11:O11,IF(E11&gt;3,4,IF(E11=0,1,E11))))</f>
        <v>0</v>
      </c>
      <c r="G11">
        <f>IF(R11="",0,VLOOKUP(R11,points!$A$1:$B$40,2)+$D11)</f>
        <v>35</v>
      </c>
      <c r="H11">
        <f>IF(T11="",0,VLOOKUP(T11,points!$A$1:$B$40,2)+$D11)</f>
        <v>0</v>
      </c>
      <c r="I11">
        <f>IF(V11="",0,VLOOKUP(V11,points!$A$1:$B$40,2)+$D11)</f>
        <v>35</v>
      </c>
      <c r="J11">
        <f>IF(X11="",0,VLOOKUP(X11,points!$A$1:$B$40,2)+$D11)</f>
        <v>40</v>
      </c>
      <c r="K11">
        <f>IF(Z11="",0,VLOOKUP(Z11,points!$A$1:$B$40,2)+$D11)</f>
        <v>0</v>
      </c>
      <c r="L11">
        <f>IF(AB11="",0,VLOOKUP(AB11,points!$A$1:$B$40,2)+$D11)</f>
        <v>31</v>
      </c>
      <c r="M11">
        <f>IF(AD11="",0,VLOOKUP(AD11,points!$A$1:$B$40,2)+$D11)</f>
        <v>0</v>
      </c>
      <c r="N11">
        <f>IF(AF11="",0,VLOOKUP(AF11,points!$A$1:$B$40,2)+$D11)</f>
        <v>0</v>
      </c>
      <c r="O11">
        <f>IF(AH11="",0,VLOOKUP(AH11,points!$A$1:$B$40,2)+$D11)</f>
        <v>0</v>
      </c>
      <c r="Q11" s="5">
        <f>IF(ISERROR(VLOOKUP($C11,'1-5-07'!$B$2:$Q$85,14,FALSE)),"",VLOOKUP($C11,'1-5-07'!$B$2:$Q$85,14,FALSE))</f>
        <v>0.039479166666666676</v>
      </c>
      <c r="R11" s="9">
        <f>IF(OR(Q11="",Q11="dnf"),"",RANK(Q11,Q:Q,-1))</f>
        <v>5</v>
      </c>
      <c r="S11" s="5">
        <f>IF(ISERROR(VLOOKUP($C11,'15-5-07'!$B$2:$Q$85,14,FALSE)),"",VLOOKUP($C11,'15-5-07'!$B$2:$Q$85,14,FALSE))</f>
      </c>
      <c r="T11" s="9">
        <f>IF(OR(S11="",S11="dnf"),"",RANK(S11,S:S,-1))</f>
      </c>
      <c r="U11" s="5">
        <f>IF(ISERROR(VLOOKUP($C11,'29-5-07'!$B$2:$Q$91,14,FALSE)),"",VLOOKUP($C11,'29-5-07'!$B$2:$Q$91,14,FALSE))</f>
        <v>0.03920138888888889</v>
      </c>
      <c r="V11" s="9">
        <f>IF(OR(U11="",U11="dnf"),"",RANK(U11,U:U,-1))</f>
        <v>5</v>
      </c>
      <c r="W11" s="5">
        <f>IF(ISERROR(VLOOKUP($C11,'12-6-07'!$B$2:$Q$76,14,FALSE)),"",VLOOKUP($C11,'12-6-07'!$B$2:$Q$76,14,FALSE))</f>
        <v>0.038657407407407404</v>
      </c>
      <c r="X11" s="9">
        <f>IF(OR(W11="",W11="dnf"),"",RANK(W11,W:W,-1))</f>
        <v>3</v>
      </c>
      <c r="Y11" s="5">
        <f>IF(ISERROR(VLOOKUP($C11,'26-6-07'!$B$2:$Q$76,14,FALSE)),"",VLOOKUP($C11,'26-6-07'!$B$2:$Q$76,14,FALSE))</f>
      </c>
      <c r="Z11" s="9">
        <f>IF(OR(Y11="",Y11="dnf"),"",RANK(Y11,Y:Y,-1))</f>
      </c>
      <c r="AA11" s="5">
        <f>IF(ISERROR(VLOOKUP($C11,'10-7-07'!$B$2:$Q$76,14,FALSE)),"",VLOOKUP($C11,'10-7-07'!$B$2:$Q$76,14,FALSE))</f>
        <v>0.03934027777777778</v>
      </c>
      <c r="AB11" s="9">
        <f>IF(OR(AA11="",AA11="dnf"),"",RANK(AA11,AA:AA,-1))</f>
        <v>9</v>
      </c>
      <c r="AC11" s="5">
        <f>IF(ISERROR(VLOOKUP($C11,'24-7-07'!$B$2:$Q$76,14,FALSE)),"",VLOOKUP($C11,'24-7-07'!$B$2:$Q$76,14,FALSE))</f>
      </c>
      <c r="AD11" s="9">
        <f>IF(OR(AC11="",AC11="dnf"),"",RANK(AC11,AC:AC,-1))</f>
      </c>
      <c r="AE11" s="5">
        <f>IF(ISERROR(VLOOKUP($C11,'7-8-07'!$B$2:$Q$76,14,FALSE)),"",VLOOKUP($C11,'7-8-07'!$B$2:$Q$76,14,FALSE))</f>
      </c>
      <c r="AF11" s="9">
        <f>IF(OR(AE11="",AE11="dnf"),"",RANK(AE11,AE:AE,-1))</f>
      </c>
      <c r="AG11" s="5">
        <f>IF(ISERROR(VLOOKUP($C11,'21-8-07'!$B$2:$Q$76,14,FALSE)),"",VLOOKUP($C11,'21-8-07'!$B$2:$Q$76,14,FALSE))</f>
      </c>
      <c r="AH11" s="9">
        <f>IF(OR(AG11="",AG11="dnf"),"",RANK(AG11,AG:AG,-1))</f>
      </c>
    </row>
    <row r="12" spans="1:34" ht="12.75">
      <c r="A12">
        <f>RANK(B12,B:B)</f>
        <v>11</v>
      </c>
      <c r="B12" s="10">
        <f>LARGE(F12:O12,1)+LARGE(F12:O12,2)+LARGE(F12:O12,3)+LARGE(F12:O12,4)+LARGE(F12:O12,5)</f>
        <v>138</v>
      </c>
      <c r="C12" s="14" t="s">
        <v>203</v>
      </c>
      <c r="D12">
        <v>2</v>
      </c>
      <c r="E12">
        <f>COUNTIF(G12:O12,"&gt;0")</f>
        <v>6</v>
      </c>
      <c r="F12">
        <f>IF(P12="",0,LARGE(G12:O12,IF(E12&gt;3,4,IF(E12=0,1,E12))))</f>
        <v>0</v>
      </c>
      <c r="G12">
        <f>IF(R12="",0,VLOOKUP(R12,points!$A$1:$B$40,2)+$D12)</f>
        <v>0</v>
      </c>
      <c r="H12">
        <f>IF(T12="",0,VLOOKUP(T12,points!$A$1:$B$40,2)+$D12)</f>
        <v>0</v>
      </c>
      <c r="I12">
        <f>IF(V12="",0,VLOOKUP(V12,points!$A$1:$B$40,2)+$D12)</f>
        <v>27</v>
      </c>
      <c r="J12">
        <f>IF(X12="",0,VLOOKUP(X12,points!$A$1:$B$40,2)+$D12)</f>
        <v>26</v>
      </c>
      <c r="K12">
        <f>IF(Z12="",0,VLOOKUP(Z12,points!$A$1:$B$40,2)+$D12)</f>
        <v>28</v>
      </c>
      <c r="L12">
        <f>IF(AB12="",0,VLOOKUP(AB12,points!$A$1:$B$40,2)+$D12)</f>
        <v>0</v>
      </c>
      <c r="M12">
        <f>IF(AD12="",0,VLOOKUP(AD12,points!$A$1:$B$40,2)+$D12)</f>
        <v>21</v>
      </c>
      <c r="N12">
        <f>IF(AF12="",0,VLOOKUP(AF12,points!$A$1:$B$40,2)+$D12)</f>
        <v>32</v>
      </c>
      <c r="O12">
        <f>IF(AH12="",0,VLOOKUP(AH12,points!$A$1:$B$40,2)+$D12)</f>
        <v>25</v>
      </c>
      <c r="Q12" s="5">
        <f>IF(ISERROR(VLOOKUP($C12,'1-5-07'!$B$2:$Q$85,14,FALSE)),"",VLOOKUP($C12,'1-5-07'!$B$2:$Q$85,14,FALSE))</f>
      </c>
      <c r="R12" s="9">
        <f>IF(OR(Q12="",Q12="dnf"),"",RANK(Q12,Q:Q,-1))</f>
      </c>
      <c r="S12" s="5">
        <f>IF(ISERROR(VLOOKUP($C12,'15-5-07'!$B$2:$Q$85,14,FALSE)),"",VLOOKUP($C12,'15-5-07'!$B$2:$Q$85,14,FALSE))</f>
      </c>
      <c r="T12" s="9">
        <f>IF(OR(S12="",S12="dnf"),"",RANK(S12,S:S,-1))</f>
      </c>
      <c r="U12" s="5">
        <f>IF(ISERROR(VLOOKUP($C12,'29-5-07'!$B$2:$Q$91,14,FALSE)),"",VLOOKUP($C12,'29-5-07'!$B$2:$Q$91,14,FALSE))</f>
        <v>0.04489583333333333</v>
      </c>
      <c r="V12" s="9">
        <f>IF(OR(U12="",U12="dnf"),"",RANK(U12,U:U,-1))</f>
        <v>15</v>
      </c>
      <c r="W12" s="5">
        <f>IF(ISERROR(VLOOKUP($C12,'12-6-07'!$B$2:$Q$76,14,FALSE)),"",VLOOKUP($C12,'12-6-07'!$B$2:$Q$76,14,FALSE))</f>
        <v>0.04342592592592592</v>
      </c>
      <c r="X12" s="9">
        <f>IF(OR(W12="",W12="dnf"),"",RANK(W12,W:W,-1))</f>
        <v>16</v>
      </c>
      <c r="Y12" s="5">
        <f>IF(ISERROR(VLOOKUP($C12,'26-6-07'!$B$2:$Q$76,14,FALSE)),"",VLOOKUP($C12,'26-6-07'!$B$2:$Q$76,14,FALSE))</f>
        <v>0.04369212962962962</v>
      </c>
      <c r="Z12" s="9">
        <f>IF(OR(Y12="",Y12="dnf"),"",RANK(Y12,Y:Y,-1))</f>
        <v>14</v>
      </c>
      <c r="AA12" s="5">
        <f>IF(ISERROR(VLOOKUP($C12,'10-7-07'!$B$2:$Q$76,14,FALSE)),"",VLOOKUP($C12,'10-7-07'!$B$2:$Q$76,14,FALSE))</f>
      </c>
      <c r="AB12" s="9">
        <f>IF(OR(AA12="",AA12="dnf"),"",RANK(AA12,AA:AA,-1))</f>
      </c>
      <c r="AC12" s="5">
        <f>IF(ISERROR(VLOOKUP($C12,'24-7-07'!$B$2:$Q$76,14,FALSE)),"",VLOOKUP($C12,'24-7-07'!$B$2:$Q$76,14,FALSE))</f>
        <v>0.04375</v>
      </c>
      <c r="AD12" s="9">
        <f>IF(OR(AC12="",AC12="dnf"),"",RANK(AC12,AC:AC,-1))</f>
        <v>21</v>
      </c>
      <c r="AE12" s="5">
        <f>IF(ISERROR(VLOOKUP($C12,'7-8-07'!$B$2:$Q$76,14,FALSE)),"",VLOOKUP($C12,'7-8-07'!$B$2:$Q$76,14,FALSE))</f>
        <v>0.04421296296296296</v>
      </c>
      <c r="AF12" s="9">
        <f>IF(OR(AE12="",AE12="dnf"),"",RANK(AE12,AE:AE,-1))</f>
        <v>10</v>
      </c>
      <c r="AG12" s="5">
        <f>IF(ISERROR(VLOOKUP($C12,'21-8-07'!$B$2:$Q$76,14,FALSE)),"",VLOOKUP($C12,'21-8-07'!$B$2:$Q$76,14,FALSE))</f>
        <v>0.04400462962962963</v>
      </c>
      <c r="AH12" s="9">
        <f>IF(OR(AG12="",AG12="dnf"),"",RANK(AG12,AG:AG,-1))</f>
        <v>17</v>
      </c>
    </row>
    <row r="13" spans="1:34" ht="12.75">
      <c r="A13">
        <f>RANK(B13,B:B)</f>
        <v>11</v>
      </c>
      <c r="B13" s="10">
        <f>LARGE(F13:O13,1)+LARGE(F13:O13,2)+LARGE(F13:O13,3)+LARGE(F13:O13,4)+LARGE(F13:O13,5)</f>
        <v>138</v>
      </c>
      <c r="C13" t="s">
        <v>128</v>
      </c>
      <c r="E13">
        <f>COUNTIF(G13:O13,"&gt;0")</f>
        <v>2</v>
      </c>
      <c r="F13">
        <f>IF(P13="",0,LARGE(G13:O13,IF(E13&gt;3,4,IF(E13=0,1,E13))))</f>
        <v>44</v>
      </c>
      <c r="G13">
        <f>IF(R13="",0,VLOOKUP(R13,points!$A$1:$B$40,2)+$D13)</f>
        <v>0</v>
      </c>
      <c r="H13">
        <f>IF(T13="",0,VLOOKUP(T13,points!$A$1:$B$40,2)+$D13)</f>
        <v>0</v>
      </c>
      <c r="I13">
        <f>IF(V13="",0,VLOOKUP(V13,points!$A$1:$B$40,2)+$D13)</f>
        <v>0</v>
      </c>
      <c r="J13">
        <f>IF(X13="",0,VLOOKUP(X13,points!$A$1:$B$40,2)+$D13)</f>
        <v>50</v>
      </c>
      <c r="K13">
        <f>IF(Z13="",0,VLOOKUP(Z13,points!$A$1:$B$40,2)+$D13)</f>
        <v>0</v>
      </c>
      <c r="L13">
        <f>IF(AB13="",0,VLOOKUP(AB13,points!$A$1:$B$40,2)+$D13)</f>
        <v>44</v>
      </c>
      <c r="M13">
        <f>IF(AD13="",0,VLOOKUP(AD13,points!$A$1:$B$40,2)+$D13)</f>
        <v>0</v>
      </c>
      <c r="N13">
        <f>IF(AF13="",0,VLOOKUP(AF13,points!$A$1:$B$40,2)+$D13)</f>
        <v>0</v>
      </c>
      <c r="O13">
        <f>IF(AH13="",0,VLOOKUP(AH13,points!$A$1:$B$40,2)+$D13)</f>
        <v>0</v>
      </c>
      <c r="P13" t="s">
        <v>117</v>
      </c>
      <c r="Q13" s="5">
        <f>IF(ISERROR(VLOOKUP($C13,'1-5-07'!$B$2:$Q$85,14,FALSE)),"",VLOOKUP($C13,'1-5-07'!$B$2:$Q$85,14,FALSE))</f>
      </c>
      <c r="R13" s="9">
        <f>IF(OR(Q13="",Q13="dnf"),"",RANK(Q13,Q:Q,-1))</f>
      </c>
      <c r="S13" s="5">
        <f>IF(ISERROR(VLOOKUP($C13,'15-5-07'!$B$2:$Q$85,14,FALSE)),"",VLOOKUP($C13,'15-5-07'!$B$2:$Q$85,14,FALSE))</f>
      </c>
      <c r="T13" s="9">
        <f>IF(OR(S13="",S13="dnf"),"",RANK(S13,S:S,-1))</f>
      </c>
      <c r="U13" s="5">
        <f>IF(ISERROR(VLOOKUP($C13,'29-5-07'!$B$2:$Q$91,14,FALSE)),"",VLOOKUP($C13,'29-5-07'!$B$2:$Q$91,14,FALSE))</f>
      </c>
      <c r="V13" s="9">
        <f>IF(OR(U13="",U13="dnf"),"",RANK(U13,U:U,-1))</f>
      </c>
      <c r="W13" s="5">
        <f>IF(ISERROR(VLOOKUP($C13,'12-6-07'!$B$2:$Q$76,14,FALSE)),"",VLOOKUP($C13,'12-6-07'!$B$2:$Q$76,14,FALSE))</f>
        <v>0.03612268518518518</v>
      </c>
      <c r="X13" s="9">
        <f>IF(OR(W13="",W13="dnf"),"",RANK(W13,W:W,-1))</f>
        <v>1</v>
      </c>
      <c r="Y13" s="5">
        <f>IF(ISERROR(VLOOKUP($C13,'26-6-07'!$B$2:$Q$76,14,FALSE)),"",VLOOKUP($C13,'26-6-07'!$B$2:$Q$76,14,FALSE))</f>
      </c>
      <c r="Z13" s="9">
        <f>IF(OR(Y13="",Y13="dnf"),"",RANK(Y13,Y:Y,-1))</f>
      </c>
      <c r="AA13" s="5">
        <f>IF(ISERROR(VLOOKUP($C13,'10-7-07'!$B$2:$Q$76,14,FALSE)),"",VLOOKUP($C13,'10-7-07'!$B$2:$Q$76,14,FALSE))</f>
        <v>0.03620370370370371</v>
      </c>
      <c r="AB13" s="9">
        <f>IF(OR(AA13="",AA13="dnf"),"",RANK(AA13,AA:AA,-1))</f>
        <v>2</v>
      </c>
      <c r="AC13" s="5">
        <f>IF(ISERROR(VLOOKUP($C13,'24-7-07'!$B$2:$Q$76,14,FALSE)),"",VLOOKUP($C13,'24-7-07'!$B$2:$Q$76,14,FALSE))</f>
      </c>
      <c r="AD13" s="9">
        <f>IF(OR(AC13="",AC13="dnf"),"",RANK(AC13,AC:AC,-1))</f>
      </c>
      <c r="AE13" s="5" t="str">
        <f>IF(ISERROR(VLOOKUP($C13,'7-8-07'!$B$2:$Q$76,14,FALSE)),"",VLOOKUP($C13,'7-8-07'!$B$2:$Q$76,14,FALSE))</f>
        <v>dnf</v>
      </c>
      <c r="AF13" s="9">
        <f>IF(OR(AE13="",AE13="dnf"),"",RANK(AE13,AE:AE,-1))</f>
      </c>
      <c r="AG13" s="5">
        <f>IF(ISERROR(VLOOKUP($C13,'21-8-07'!$B$2:$Q$76,14,FALSE)),"",VLOOKUP($C13,'21-8-07'!$B$2:$Q$76,14,FALSE))</f>
      </c>
      <c r="AH13" s="9">
        <f>IF(OR(AG13="",AG13="dnf"),"",RANK(AG13,AG:AG,-1))</f>
      </c>
    </row>
    <row r="14" spans="1:34" ht="12.75">
      <c r="A14">
        <f>RANK(B14,B:B)</f>
        <v>13</v>
      </c>
      <c r="B14" s="10">
        <f>LARGE(F14:O14,1)+LARGE(F14:O14,2)+LARGE(F14:O14,3)+LARGE(F14:O14,4)+LARGE(F14:O14,5)</f>
        <v>134</v>
      </c>
      <c r="C14" t="s">
        <v>183</v>
      </c>
      <c r="E14">
        <f>COUNTIF(G14:O14,"&gt;0")</f>
        <v>5</v>
      </c>
      <c r="F14">
        <f>IF(P14="",0,LARGE(G14:O14,IF(E14&gt;3,4,IF(E14=0,1,E14))))</f>
        <v>0</v>
      </c>
      <c r="G14">
        <f>IF(R14="",0,VLOOKUP(R14,points!$A$1:$B$40,2)+$D14)</f>
        <v>26</v>
      </c>
      <c r="H14">
        <f>IF(T14="",0,VLOOKUP(T14,points!$A$1:$B$40,2)+$D14)</f>
        <v>27</v>
      </c>
      <c r="I14">
        <f>IF(V14="",0,VLOOKUP(V14,points!$A$1:$B$40,2)+$D14)</f>
        <v>29</v>
      </c>
      <c r="J14">
        <f>IF(X14="",0,VLOOKUP(X14,points!$A$1:$B$40,2)+$D14)</f>
        <v>25</v>
      </c>
      <c r="K14">
        <f>IF(Z14="",0,VLOOKUP(Z14,points!$A$1:$B$40,2)+$D14)</f>
        <v>27</v>
      </c>
      <c r="L14">
        <f>IF(AB14="",0,VLOOKUP(AB14,points!$A$1:$B$40,2)+$D14)</f>
        <v>0</v>
      </c>
      <c r="M14">
        <f>IF(AD14="",0,VLOOKUP(AD14,points!$A$1:$B$40,2)+$D14)</f>
        <v>0</v>
      </c>
      <c r="N14">
        <f>IF(AF14="",0,VLOOKUP(AF14,points!$A$1:$B$40,2)+$D14)</f>
        <v>0</v>
      </c>
      <c r="O14">
        <f>IF(AH14="",0,VLOOKUP(AH14,points!$A$1:$B$40,2)+$D14)</f>
        <v>0</v>
      </c>
      <c r="Q14" s="5">
        <f>IF(ISERROR(VLOOKUP($C14,'1-5-07'!$B$2:$Q$85,14,FALSE)),"",VLOOKUP($C14,'1-5-07'!$B$2:$Q$85,14,FALSE))</f>
        <v>0.0424537037037037</v>
      </c>
      <c r="R14" s="9">
        <f>IF(OR(Q14="",Q14="dnf"),"",RANK(Q14,Q:Q,-1))</f>
        <v>14</v>
      </c>
      <c r="S14" s="5">
        <f>IF(ISERROR(VLOOKUP($C14,'15-5-07'!$B$2:$Q$85,14,FALSE)),"",VLOOKUP($C14,'15-5-07'!$B$2:$Q$85,14,FALSE))</f>
        <v>0.042083333333333334</v>
      </c>
      <c r="T14" s="9">
        <f>IF(OR(S14="",S14="dnf"),"",RANK(S14,S:S,-1))</f>
        <v>13</v>
      </c>
      <c r="U14" s="5">
        <f>IF(ISERROR(VLOOKUP($C14,'29-5-07'!$B$2:$Q$91,14,FALSE)),"",VLOOKUP($C14,'29-5-07'!$B$2:$Q$91,14,FALSE))</f>
        <v>0.04221064814814815</v>
      </c>
      <c r="V14" s="9">
        <f>IF(OR(U14="",U14="dnf"),"",RANK(U14,U:U,-1))</f>
        <v>11</v>
      </c>
      <c r="W14" s="5">
        <f>IF(ISERROR(VLOOKUP($C14,'12-6-07'!$B$2:$Q$76,14,FALSE)),"",VLOOKUP($C14,'12-6-07'!$B$2:$Q$76,14,FALSE))</f>
        <v>0.04327546296296296</v>
      </c>
      <c r="X14" s="9">
        <f>IF(OR(W14="",W14="dnf"),"",RANK(W14,W:W,-1))</f>
        <v>15</v>
      </c>
      <c r="Y14" s="5">
        <f>IF(ISERROR(VLOOKUP($C14,'26-6-07'!$B$2:$Q$76,14,FALSE)),"",VLOOKUP($C14,'26-6-07'!$B$2:$Q$76,14,FALSE))</f>
        <v>0.043055555555555555</v>
      </c>
      <c r="Z14" s="9">
        <f>IF(OR(Y14="",Y14="dnf"),"",RANK(Y14,Y:Y,-1))</f>
        <v>13</v>
      </c>
      <c r="AA14" s="5">
        <f>IF(ISERROR(VLOOKUP($C14,'10-7-07'!$B$2:$Q$76,14,FALSE)),"",VLOOKUP($C14,'10-7-07'!$B$2:$Q$76,14,FALSE))</f>
      </c>
      <c r="AB14" s="9">
        <f>IF(OR(AA14="",AA14="dnf"),"",RANK(AA14,AA:AA,-1))</f>
      </c>
      <c r="AC14" s="5">
        <f>IF(ISERROR(VLOOKUP($C14,'24-7-07'!$B$2:$Q$76,14,FALSE)),"",VLOOKUP($C14,'24-7-07'!$B$2:$Q$76,14,FALSE))</f>
      </c>
      <c r="AD14" s="9">
        <f>IF(OR(AC14="",AC14="dnf"),"",RANK(AC14,AC:AC,-1))</f>
      </c>
      <c r="AE14" s="5">
        <f>IF(ISERROR(VLOOKUP($C14,'7-8-07'!$B$2:$Q$76,14,FALSE)),"",VLOOKUP($C14,'7-8-07'!$B$2:$Q$76,14,FALSE))</f>
      </c>
      <c r="AF14" s="9">
        <f>IF(OR(AE14="",AE14="dnf"),"",RANK(AE14,AE:AE,-1))</f>
      </c>
      <c r="AG14" s="5">
        <f>IF(ISERROR(VLOOKUP($C14,'21-8-07'!$B$2:$Q$76,14,FALSE)),"",VLOOKUP($C14,'21-8-07'!$B$2:$Q$76,14,FALSE))</f>
      </c>
      <c r="AH14" s="9">
        <f>IF(OR(AG14="",AG14="dnf"),"",RANK(AG14,AG:AG,-1))</f>
      </c>
    </row>
    <row r="15" spans="1:34" ht="12.75">
      <c r="A15">
        <f>RANK(B15,B:B)</f>
        <v>14</v>
      </c>
      <c r="B15" s="10">
        <f>LARGE(F15:O15,1)+LARGE(F15:O15,2)+LARGE(F15:O15,3)+LARGE(F15:O15,4)+LARGE(F15:O15,5)</f>
        <v>132</v>
      </c>
      <c r="C15" t="s">
        <v>140</v>
      </c>
      <c r="E15">
        <f>COUNTIF(G15:O15,"&gt;0")</f>
        <v>3</v>
      </c>
      <c r="F15">
        <f>IF(P15="",0,LARGE(G15:O15,IF(E15&gt;3,4,IF(E15=0,1,E15))))</f>
        <v>33</v>
      </c>
      <c r="G15">
        <f>IF(R15="",0,VLOOKUP(R15,points!$A$1:$B$40,2)+$D15)</f>
        <v>33</v>
      </c>
      <c r="H15">
        <f>IF(T15="",0,VLOOKUP(T15,points!$A$1:$B$40,2)+$D15)</f>
        <v>0</v>
      </c>
      <c r="I15">
        <f>IF(V15="",0,VLOOKUP(V15,points!$A$1:$B$40,2)+$D15)</f>
        <v>33</v>
      </c>
      <c r="J15">
        <f>IF(X15="",0,VLOOKUP(X15,points!$A$1:$B$40,2)+$D15)</f>
        <v>0</v>
      </c>
      <c r="K15">
        <f>IF(Z15="",0,VLOOKUP(Z15,points!$A$1:$B$40,2)+$D15)</f>
        <v>0</v>
      </c>
      <c r="L15">
        <f>IF(AB15="",0,VLOOKUP(AB15,points!$A$1:$B$40,2)+$D15)</f>
        <v>33</v>
      </c>
      <c r="M15">
        <f>IF(AD15="",0,VLOOKUP(AD15,points!$A$1:$B$40,2)+$D15)</f>
        <v>0</v>
      </c>
      <c r="N15">
        <f>IF(AF15="",0,VLOOKUP(AF15,points!$A$1:$B$40,2)+$D15)</f>
        <v>0</v>
      </c>
      <c r="O15">
        <f>IF(AH15="",0,VLOOKUP(AH15,points!$A$1:$B$40,2)+$D15)</f>
        <v>0</v>
      </c>
      <c r="P15" t="s">
        <v>117</v>
      </c>
      <c r="Q15" s="5">
        <f>IF(ISERROR(VLOOKUP($C15,'1-5-07'!$B$2:$Q$85,14,FALSE)),"",VLOOKUP($C15,'1-5-07'!$B$2:$Q$85,14,FALSE))</f>
        <v>0.039629629629629626</v>
      </c>
      <c r="R15" s="9">
        <f>IF(OR(Q15="",Q15="dnf"),"",RANK(Q15,Q:Q,-1))</f>
        <v>7</v>
      </c>
      <c r="S15" s="5">
        <f>IF(ISERROR(VLOOKUP($C15,'15-5-07'!$B$2:$Q$85,14,FALSE)),"",VLOOKUP($C15,'15-5-07'!$B$2:$Q$85,14,FALSE))</f>
      </c>
      <c r="T15" s="9">
        <f>IF(OR(S15="",S15="dnf"),"",RANK(S15,S:S,-1))</f>
      </c>
      <c r="U15" s="5">
        <f>IF(ISERROR(VLOOKUP($C15,'29-5-07'!$B$2:$Q$91,14,FALSE)),"",VLOOKUP($C15,'29-5-07'!$B$2:$Q$91,14,FALSE))</f>
        <v>0.04010416666666666</v>
      </c>
      <c r="V15" s="9">
        <f>IF(OR(U15="",U15="dnf"),"",RANK(U15,U:U,-1))</f>
        <v>7</v>
      </c>
      <c r="W15" s="5" t="str">
        <f>IF(ISERROR(VLOOKUP($C15,'12-6-07'!$B$2:$Q$76,14,FALSE)),"",VLOOKUP($C15,'12-6-07'!$B$2:$Q$76,14,FALSE))</f>
        <v>dnf</v>
      </c>
      <c r="X15" s="9">
        <f>IF(OR(W15="",W15="dnf"),"",RANK(W15,W:W,-1))</f>
      </c>
      <c r="Y15" s="5">
        <f>IF(ISERROR(VLOOKUP($C15,'26-6-07'!$B$2:$Q$76,14,FALSE)),"",VLOOKUP($C15,'26-6-07'!$B$2:$Q$76,14,FALSE))</f>
      </c>
      <c r="Z15" s="9">
        <f>IF(OR(Y15="",Y15="dnf"),"",RANK(Y15,Y:Y,-1))</f>
      </c>
      <c r="AA15" s="5">
        <f>IF(ISERROR(VLOOKUP($C15,'10-7-07'!$B$2:$Q$76,14,FALSE)),"",VLOOKUP($C15,'10-7-07'!$B$2:$Q$76,14,FALSE))</f>
        <v>0.03902777777777777</v>
      </c>
      <c r="AB15" s="9">
        <f>IF(OR(AA15="",AA15="dnf"),"",RANK(AA15,AA:AA,-1))</f>
        <v>7</v>
      </c>
      <c r="AC15" s="5">
        <f>IF(ISERROR(VLOOKUP($C15,'24-7-07'!$B$2:$Q$76,14,FALSE)),"",VLOOKUP($C15,'24-7-07'!$B$2:$Q$76,14,FALSE))</f>
      </c>
      <c r="AD15" s="9">
        <f>IF(OR(AC15="",AC15="dnf"),"",RANK(AC15,AC:AC,-1))</f>
      </c>
      <c r="AE15" s="5">
        <f>IF(ISERROR(VLOOKUP($C15,'7-8-07'!$B$2:$Q$76,14,FALSE)),"",VLOOKUP($C15,'7-8-07'!$B$2:$Q$76,14,FALSE))</f>
      </c>
      <c r="AF15" s="9">
        <f>IF(OR(AE15="",AE15="dnf"),"",RANK(AE15,AE:AE,-1))</f>
      </c>
      <c r="AG15" s="5">
        <f>IF(ISERROR(VLOOKUP($C15,'21-8-07'!$B$2:$Q$76,14,FALSE)),"",VLOOKUP($C15,'21-8-07'!$B$2:$Q$76,14,FALSE))</f>
      </c>
      <c r="AH15" s="9">
        <f>IF(OR(AG15="",AG15="dnf"),"",RANK(AG15,AG:AG,-1))</f>
      </c>
    </row>
    <row r="16" spans="1:34" ht="12.75">
      <c r="A16">
        <f>RANK(B16,B:B)</f>
        <v>14</v>
      </c>
      <c r="B16" s="10">
        <f>LARGE(F16:O16,1)+LARGE(F16:O16,2)+LARGE(F16:O16,3)+LARGE(F16:O16,4)+LARGE(F16:O16,5)</f>
        <v>132</v>
      </c>
      <c r="C16" t="s">
        <v>142</v>
      </c>
      <c r="E16">
        <f>COUNTIF(G16:O16,"&gt;0")</f>
        <v>4</v>
      </c>
      <c r="F16">
        <f>IF(P16="",0,LARGE(G16:O16,IF(E16&gt;3,4,IF(E16=0,1,E16))))</f>
        <v>0</v>
      </c>
      <c r="G16">
        <f>IF(R16="",0,VLOOKUP(R16,points!$A$1:$B$40,2)+$D16)</f>
        <v>0</v>
      </c>
      <c r="H16">
        <f>IF(T16="",0,VLOOKUP(T16,points!$A$1:$B$40,2)+$D16)</f>
        <v>33</v>
      </c>
      <c r="I16">
        <f>IF(V16="",0,VLOOKUP(V16,points!$A$1:$B$40,2)+$D16)</f>
        <v>0</v>
      </c>
      <c r="J16">
        <f>IF(X16="",0,VLOOKUP(X16,points!$A$1:$B$40,2)+$D16)</f>
        <v>32</v>
      </c>
      <c r="K16">
        <f>IF(Z16="",0,VLOOKUP(Z16,points!$A$1:$B$40,2)+$D16)</f>
        <v>0</v>
      </c>
      <c r="L16">
        <f>IF(AB16="",0,VLOOKUP(AB16,points!$A$1:$B$40,2)+$D16)</f>
        <v>35</v>
      </c>
      <c r="M16">
        <f>IF(AD16="",0,VLOOKUP(AD16,points!$A$1:$B$40,2)+$D16)</f>
        <v>32</v>
      </c>
      <c r="N16">
        <f>IF(AF16="",0,VLOOKUP(AF16,points!$A$1:$B$40,2)+$D16)</f>
        <v>0</v>
      </c>
      <c r="O16">
        <f>IF(AH16="",0,VLOOKUP(AH16,points!$A$1:$B$40,2)+$D16)</f>
        <v>0</v>
      </c>
      <c r="Q16" s="5">
        <f>IF(ISERROR(VLOOKUP($C16,'1-5-07'!$B$2:$Q$85,14,FALSE)),"",VLOOKUP($C16,'1-5-07'!$B$2:$Q$85,14,FALSE))</f>
      </c>
      <c r="R16" s="9">
        <f>IF(OR(Q16="",Q16="dnf"),"",RANK(Q16,Q:Q,-1))</f>
      </c>
      <c r="S16" s="5">
        <f>IF(ISERROR(VLOOKUP($C16,'15-5-07'!$B$2:$Q$85,14,FALSE)),"",VLOOKUP($C16,'15-5-07'!$B$2:$Q$85,14,FALSE))</f>
        <v>0.03981481481481482</v>
      </c>
      <c r="T16" s="9">
        <f>IF(OR(S16="",S16="dnf"),"",RANK(S16,S:S,-1))</f>
        <v>7</v>
      </c>
      <c r="U16" s="5">
        <f>IF(ISERROR(VLOOKUP($C16,'29-5-07'!$B$2:$Q$91,14,FALSE)),"",VLOOKUP($C16,'29-5-07'!$B$2:$Q$91,14,FALSE))</f>
      </c>
      <c r="V16" s="9">
        <f>IF(OR(U16="",U16="dnf"),"",RANK(U16,U:U,-1))</f>
      </c>
      <c r="W16" s="5">
        <f>IF(ISERROR(VLOOKUP($C16,'12-6-07'!$B$2:$Q$76,14,FALSE)),"",VLOOKUP($C16,'12-6-07'!$B$2:$Q$76,14,FALSE))</f>
        <v>0.03987268518518519</v>
      </c>
      <c r="X16" s="9">
        <f>IF(OR(W16="",W16="dnf"),"",RANK(W16,W:W,-1))</f>
        <v>8</v>
      </c>
      <c r="Y16" s="5">
        <f>IF(ISERROR(VLOOKUP($C16,'26-6-07'!$B$2:$Q$76,14,FALSE)),"",VLOOKUP($C16,'26-6-07'!$B$2:$Q$76,14,FALSE))</f>
      </c>
      <c r="Z16" s="9">
        <f>IF(OR(Y16="",Y16="dnf"),"",RANK(Y16,Y:Y,-1))</f>
      </c>
      <c r="AA16" s="5">
        <f>IF(ISERROR(VLOOKUP($C16,'10-7-07'!$B$2:$Q$76,14,FALSE)),"",VLOOKUP($C16,'10-7-07'!$B$2:$Q$76,14,FALSE))</f>
        <v>0.03824074074074074</v>
      </c>
      <c r="AB16" s="9">
        <f>IF(OR(AA16="",AA16="dnf"),"",RANK(AA16,AA:AA,-1))</f>
        <v>5</v>
      </c>
      <c r="AC16" s="5">
        <f>IF(ISERROR(VLOOKUP($C16,'24-7-07'!$B$2:$Q$76,14,FALSE)),"",VLOOKUP($C16,'24-7-07'!$B$2:$Q$76,14,FALSE))</f>
        <v>0.039606481481481486</v>
      </c>
      <c r="AD16" s="9">
        <f>IF(OR(AC16="",AC16="dnf"),"",RANK(AC16,AC:AC,-1))</f>
        <v>8</v>
      </c>
      <c r="AE16" s="5">
        <f>IF(ISERROR(VLOOKUP($C16,'7-8-07'!$B$2:$Q$76,14,FALSE)),"",VLOOKUP($C16,'7-8-07'!$B$2:$Q$76,14,FALSE))</f>
      </c>
      <c r="AF16" s="9">
        <f>IF(OR(AE16="",AE16="dnf"),"",RANK(AE16,AE:AE,-1))</f>
      </c>
      <c r="AG16" s="5" t="str">
        <f>IF(ISERROR(VLOOKUP($C16,'21-8-07'!$B$2:$Q$76,14,FALSE)),"",VLOOKUP($C16,'21-8-07'!$B$2:$Q$76,14,FALSE))</f>
        <v>dnf</v>
      </c>
      <c r="AH16" s="9">
        <f>IF(OR(AG16="",AG16="dnf"),"",RANK(AG16,AG:AG,-1))</f>
      </c>
    </row>
    <row r="17" spans="1:34" ht="12.75">
      <c r="A17">
        <f>RANK(B17,B:B)</f>
        <v>16</v>
      </c>
      <c r="B17" s="10">
        <f>LARGE(F17:O17,1)+LARGE(F17:O17,2)+LARGE(F17:O17,3)+LARGE(F17:O17,4)+LARGE(F17:O17,5)</f>
        <v>128</v>
      </c>
      <c r="C17" s="40" t="s">
        <v>182</v>
      </c>
      <c r="D17">
        <v>4</v>
      </c>
      <c r="E17">
        <f>COUNTIF(G17:O17,"&gt;0")</f>
        <v>6</v>
      </c>
      <c r="F17">
        <f>IF(P17="",0,LARGE(G17:O17,IF(E17&gt;3,4,IF(E17=0,1,E17))))</f>
        <v>0</v>
      </c>
      <c r="G17">
        <f>IF(R17="",0,VLOOKUP(R17,points!$A$1:$B$40,2)+$D17)</f>
        <v>26</v>
      </c>
      <c r="H17">
        <f>IF(T17="",0,VLOOKUP(T17,points!$A$1:$B$40,2)+$D17)</f>
        <v>0</v>
      </c>
      <c r="I17">
        <f>IF(V17="",0,VLOOKUP(V17,points!$A$1:$B$40,2)+$D17)</f>
        <v>27</v>
      </c>
      <c r="J17">
        <f>IF(X17="",0,VLOOKUP(X17,points!$A$1:$B$40,2)+$D17)</f>
        <v>0</v>
      </c>
      <c r="K17">
        <f>IF(Z17="",0,VLOOKUP(Z17,points!$A$1:$B$40,2)+$D17)</f>
        <v>0</v>
      </c>
      <c r="L17">
        <f>IF(AB17="",0,VLOOKUP(AB17,points!$A$1:$B$40,2)+$D17)</f>
        <v>18</v>
      </c>
      <c r="M17">
        <f>IF(AD17="",0,VLOOKUP(AD17,points!$A$1:$B$40,2)+$D17)</f>
        <v>20</v>
      </c>
      <c r="N17">
        <f>IF(AF17="",0,VLOOKUP(AF17,points!$A$1:$B$40,2)+$D17)</f>
        <v>31</v>
      </c>
      <c r="O17">
        <f>IF(AH17="",0,VLOOKUP(AH17,points!$A$1:$B$40,2)+$D17)</f>
        <v>24</v>
      </c>
      <c r="Q17" s="5">
        <f>IF(ISERROR(VLOOKUP($C17,'1-5-07'!$B$2:$Q$85,14,FALSE)),"",VLOOKUP($C17,'1-5-07'!$B$2:$Q$85,14,FALSE))</f>
        <v>0.04641203703703704</v>
      </c>
      <c r="R17" s="9">
        <f>IF(OR(Q17="",Q17="dnf"),"",RANK(Q17,Q:Q,-1))</f>
        <v>18</v>
      </c>
      <c r="S17" s="5" t="str">
        <f>IF(ISERROR(VLOOKUP($C17,'15-5-07'!$B$2:$Q$85,14,FALSE)),"",VLOOKUP($C17,'15-5-07'!$B$2:$Q$85,14,FALSE))</f>
        <v>dnf</v>
      </c>
      <c r="T17" s="9">
        <f>IF(OR(S17="",S17="dnf"),"",RANK(S17,S:S,-1))</f>
      </c>
      <c r="U17" s="5">
        <f>IF(ISERROR(VLOOKUP($C17,'29-5-07'!$B$2:$Q$91,14,FALSE)),"",VLOOKUP($C17,'29-5-07'!$B$2:$Q$91,14,FALSE))</f>
        <v>0.0466087962962963</v>
      </c>
      <c r="V17" s="9">
        <f>IF(OR(U17="",U17="dnf"),"",RANK(U17,U:U,-1))</f>
        <v>17</v>
      </c>
      <c r="W17" s="5">
        <f>IF(ISERROR(VLOOKUP($C17,'12-6-07'!$B$2:$Q$76,14,FALSE)),"",VLOOKUP($C17,'12-6-07'!$B$2:$Q$76,14,FALSE))</f>
      </c>
      <c r="X17" s="9">
        <f>IF(OR(W17="",W17="dnf"),"",RANK(W17,W:W,-1))</f>
      </c>
      <c r="Y17" s="5">
        <f>IF(ISERROR(VLOOKUP($C17,'26-6-07'!$B$2:$Q$76,14,FALSE)),"",VLOOKUP($C17,'26-6-07'!$B$2:$Q$76,14,FALSE))</f>
      </c>
      <c r="Z17" s="9">
        <f>IF(OR(Y17="",Y17="dnf"),"",RANK(Y17,Y:Y,-1))</f>
      </c>
      <c r="AA17" s="5">
        <f>IF(ISERROR(VLOOKUP($C17,'10-7-07'!$B$2:$Q$76,14,FALSE)),"",VLOOKUP($C17,'10-7-07'!$B$2:$Q$76,14,FALSE))</f>
        <v>0.04590277777777778</v>
      </c>
      <c r="AB17" s="9">
        <f>IF(OR(AA17="",AA17="dnf"),"",RANK(AA17,AA:AA,-1))</f>
        <v>26</v>
      </c>
      <c r="AC17" s="5">
        <f>IF(ISERROR(VLOOKUP($C17,'24-7-07'!$B$2:$Q$76,14,FALSE)),"",VLOOKUP($C17,'24-7-07'!$B$2:$Q$76,14,FALSE))</f>
        <v>0.046296296296296294</v>
      </c>
      <c r="AD17" s="9">
        <f>IF(OR(AC17="",AC17="dnf"),"",RANK(AC17,AC:AC,-1))</f>
        <v>24</v>
      </c>
      <c r="AE17" s="5">
        <f>IF(ISERROR(VLOOKUP($C17,'7-8-07'!$B$2:$Q$76,14,FALSE)),"",VLOOKUP($C17,'7-8-07'!$B$2:$Q$76,14,FALSE))</f>
        <v>0.04615740740740741</v>
      </c>
      <c r="AF17" s="9">
        <f>IF(OR(AE17="",AE17="dnf"),"",RANK(AE17,AE:AE,-1))</f>
        <v>13</v>
      </c>
      <c r="AG17" s="5">
        <f>IF(ISERROR(VLOOKUP($C17,'21-8-07'!$B$2:$Q$76,14,FALSE)),"",VLOOKUP($C17,'21-8-07'!$B$2:$Q$76,14,FALSE))</f>
        <v>0.046064814814814815</v>
      </c>
      <c r="AH17" s="9">
        <f>IF(OR(AG17="",AG17="dnf"),"",RANK(AG17,AG:AG,-1))</f>
        <v>20</v>
      </c>
    </row>
    <row r="18" spans="1:34" ht="12.75">
      <c r="A18">
        <f>RANK(B18,B:B)</f>
        <v>17</v>
      </c>
      <c r="B18" s="10">
        <f>LARGE(F18:O18,1)+LARGE(F18:O18,2)+LARGE(F18:O18,3)+LARGE(F18:O18,4)+LARGE(F18:O18,5)</f>
        <v>125</v>
      </c>
      <c r="C18" t="s">
        <v>209</v>
      </c>
      <c r="E18">
        <f>COUNTIF(G18:O18,"&gt;0")</f>
        <v>4</v>
      </c>
      <c r="F18">
        <f>IF(P18="",0,LARGE(G18:O18,IF(E18&gt;3,4,IF(E18=0,1,E18))))</f>
        <v>0</v>
      </c>
      <c r="G18">
        <f>IF(R18="",0,VLOOKUP(R18,points!$A$1:$B$40,2)+$D18)</f>
        <v>0</v>
      </c>
      <c r="H18">
        <f>IF(T18="",0,VLOOKUP(T18,points!$A$1:$B$40,2)+$D18)</f>
        <v>0</v>
      </c>
      <c r="I18">
        <f>IF(V18="",0,VLOOKUP(V18,points!$A$1:$B$40,2)+$D18)</f>
        <v>30</v>
      </c>
      <c r="J18">
        <f>IF(X18="",0,VLOOKUP(X18,points!$A$1:$B$40,2)+$D18)</f>
        <v>0</v>
      </c>
      <c r="K18">
        <f>IF(Z18="",0,VLOOKUP(Z18,points!$A$1:$B$40,2)+$D18)</f>
        <v>32</v>
      </c>
      <c r="L18">
        <f>IF(AB18="",0,VLOOKUP(AB18,points!$A$1:$B$40,2)+$D18)</f>
        <v>29</v>
      </c>
      <c r="M18">
        <f>IF(AD18="",0,VLOOKUP(AD18,points!$A$1:$B$40,2)+$D18)</f>
        <v>0</v>
      </c>
      <c r="N18">
        <f>IF(AF18="",0,VLOOKUP(AF18,points!$A$1:$B$40,2)+$D18)</f>
        <v>0</v>
      </c>
      <c r="O18">
        <f>IF(AH18="",0,VLOOKUP(AH18,points!$A$1:$B$40,2)+$D18)</f>
        <v>34</v>
      </c>
      <c r="Q18" s="5">
        <f>IF(ISERROR(VLOOKUP($C18,'1-5-07'!$B$2:$Q$85,14,FALSE)),"",VLOOKUP($C18,'1-5-07'!$B$2:$Q$85,14,FALSE))</f>
      </c>
      <c r="R18" s="9">
        <f>IF(OR(Q18="",Q18="dnf"),"",RANK(Q18,Q:Q,-1))</f>
      </c>
      <c r="S18" s="5">
        <f>IF(ISERROR(VLOOKUP($C18,'15-5-07'!$B$2:$Q$85,14,FALSE)),"",VLOOKUP($C18,'15-5-07'!$B$2:$Q$85,14,FALSE))</f>
      </c>
      <c r="T18" s="9">
        <f>IF(OR(S18="",S18="dnf"),"",RANK(S18,S:S,-1))</f>
      </c>
      <c r="U18" s="5">
        <f>IF(ISERROR(VLOOKUP($C18,'29-5-07'!$B$2:$Q$91,14,FALSE)),"",VLOOKUP($C18,'29-5-07'!$B$2:$Q$91,14,FALSE))</f>
        <v>0.04193287037037037</v>
      </c>
      <c r="V18" s="9">
        <f>IF(OR(U18="",U18="dnf"),"",RANK(U18,U:U,-1))</f>
        <v>10</v>
      </c>
      <c r="W18" s="5">
        <f>IF(ISERROR(VLOOKUP($C18,'12-6-07'!$B$2:$Q$76,14,FALSE)),"",VLOOKUP($C18,'12-6-07'!$B$2:$Q$76,14,FALSE))</f>
      </c>
      <c r="X18" s="9">
        <f>IF(OR(W18="",W18="dnf"),"",RANK(W18,W:W,-1))</f>
      </c>
      <c r="Y18" s="5">
        <f>IF(ISERROR(VLOOKUP($C18,'26-6-07'!$B$2:$Q$76,14,FALSE)),"",VLOOKUP($C18,'26-6-07'!$B$2:$Q$76,14,FALSE))</f>
        <v>0.04100694444444445</v>
      </c>
      <c r="Z18" s="9">
        <f>IF(OR(Y18="",Y18="dnf"),"",RANK(Y18,Y:Y,-1))</f>
        <v>8</v>
      </c>
      <c r="AA18" s="5">
        <f>IF(ISERROR(VLOOKUP($C18,'10-7-07'!$B$2:$Q$76,14,FALSE)),"",VLOOKUP($C18,'10-7-07'!$B$2:$Q$76,14,FALSE))</f>
        <v>0.04045138888888889</v>
      </c>
      <c r="AB18" s="9">
        <f>IF(OR(AA18="",AA18="dnf"),"",RANK(AA18,AA:AA,-1))</f>
        <v>11</v>
      </c>
      <c r="AC18" s="5">
        <f>IF(ISERROR(VLOOKUP($C18,'24-7-07'!$B$2:$Q$76,14,FALSE)),"",VLOOKUP($C18,'24-7-07'!$B$2:$Q$76,14,FALSE))</f>
      </c>
      <c r="AD18" s="9">
        <f>IF(OR(AC18="",AC18="dnf"),"",RANK(AC18,AC:AC,-1))</f>
      </c>
      <c r="AE18" s="5">
        <f>IF(ISERROR(VLOOKUP($C18,'7-8-07'!$B$2:$Q$76,14,FALSE)),"",VLOOKUP($C18,'7-8-07'!$B$2:$Q$76,14,FALSE))</f>
      </c>
      <c r="AF18" s="9">
        <f>IF(OR(AE18="",AE18="dnf"),"",RANK(AE18,AE:AE,-1))</f>
      </c>
      <c r="AG18" s="5">
        <f>IF(ISERROR(VLOOKUP($C18,'21-8-07'!$B$2:$Q$76,14,FALSE)),"",VLOOKUP($C18,'21-8-07'!$B$2:$Q$76,14,FALSE))</f>
        <v>0.040381944444444456</v>
      </c>
      <c r="AH18" s="9">
        <f>IF(OR(AG18="",AG18="dnf"),"",RANK(AG18,AG:AG,-1))</f>
        <v>6</v>
      </c>
    </row>
    <row r="19" spans="1:34" ht="12.75">
      <c r="A19">
        <f>RANK(B19,B:B)</f>
        <v>18</v>
      </c>
      <c r="B19" s="10">
        <f>LARGE(F19:O19,1)+LARGE(F19:O19,2)+LARGE(F19:O19,3)+LARGE(F19:O19,4)+LARGE(F19:O19,5)</f>
        <v>123</v>
      </c>
      <c r="C19" t="s">
        <v>197</v>
      </c>
      <c r="D19">
        <v>2</v>
      </c>
      <c r="E19">
        <f>COUNTIF(G19:O19,"&gt;0")</f>
        <v>5</v>
      </c>
      <c r="F19">
        <f>IF(P19="",0,LARGE(G19:O19,IF(E19&gt;3,4,IF(E19=0,1,E19))))</f>
        <v>0</v>
      </c>
      <c r="G19">
        <f>IF(R19="",0,VLOOKUP(R19,points!$A$1:$B$40,2)+$D19)</f>
        <v>0</v>
      </c>
      <c r="H19">
        <f>IF(T19="",0,VLOOKUP(T19,points!$A$1:$B$40,2)+$D19)</f>
        <v>27</v>
      </c>
      <c r="I19">
        <f>IF(V19="",0,VLOOKUP(V19,points!$A$1:$B$40,2)+$D19)</f>
        <v>26</v>
      </c>
      <c r="J19">
        <f>IF(X19="",0,VLOOKUP(X19,points!$A$1:$B$40,2)+$D19)</f>
        <v>25</v>
      </c>
      <c r="K19">
        <f>IF(Z19="",0,VLOOKUP(Z19,points!$A$1:$B$40,2)+$D19)</f>
        <v>0</v>
      </c>
      <c r="L19">
        <f>IF(AB19="",0,VLOOKUP(AB19,points!$A$1:$B$40,2)+$D19)</f>
        <v>23</v>
      </c>
      <c r="M19">
        <f>IF(AD19="",0,VLOOKUP(AD19,points!$A$1:$B$40,2)+$D19)</f>
        <v>22</v>
      </c>
      <c r="N19">
        <f>IF(AF19="",0,VLOOKUP(AF19,points!$A$1:$B$40,2)+$D19)</f>
        <v>0</v>
      </c>
      <c r="O19">
        <f>IF(AH19="",0,VLOOKUP(AH19,points!$A$1:$B$40,2)+$D19)</f>
        <v>0</v>
      </c>
      <c r="Q19" s="5">
        <f>IF(ISERROR(VLOOKUP($C19,'1-5-07'!$B$2:$Q$85,14,FALSE)),"",VLOOKUP($C19,'1-5-07'!$B$2:$Q$85,14,FALSE))</f>
      </c>
      <c r="R19" s="9">
        <f>IF(OR(Q19="",Q19="dnf"),"",RANK(Q19,Q:Q,-1))</f>
      </c>
      <c r="S19" s="5">
        <f>IF(ISERROR(VLOOKUP($C19,'15-5-07'!$B$2:$Q$85,14,FALSE)),"",VLOOKUP($C19,'15-5-07'!$B$2:$Q$85,14,FALSE))</f>
        <v>0.04469907407407408</v>
      </c>
      <c r="T19" s="9">
        <f>IF(OR(S19="",S19="dnf"),"",RANK(S19,S:S,-1))</f>
        <v>15</v>
      </c>
      <c r="U19" s="5">
        <f>IF(ISERROR(VLOOKUP($C19,'29-5-07'!$B$2:$Q$91,14,FALSE)),"",VLOOKUP($C19,'29-5-07'!$B$2:$Q$91,14,FALSE))</f>
        <v>0.04508101851851852</v>
      </c>
      <c r="V19" s="9">
        <f>IF(OR(U19="",U19="dnf"),"",RANK(U19,U:U,-1))</f>
        <v>16</v>
      </c>
      <c r="W19" s="5">
        <f>IF(ISERROR(VLOOKUP($C19,'12-6-07'!$B$2:$Q$76,14,FALSE)),"",VLOOKUP($C19,'12-6-07'!$B$2:$Q$76,14,FALSE))</f>
        <v>0.04431712962962963</v>
      </c>
      <c r="X19" s="9">
        <f>IF(OR(W19="",W19="dnf"),"",RANK(W19,W:W,-1))</f>
        <v>17</v>
      </c>
      <c r="Y19" s="5">
        <f>IF(ISERROR(VLOOKUP($C19,'26-6-07'!$B$2:$Q$76,14,FALSE)),"",VLOOKUP($C19,'26-6-07'!$B$2:$Q$76,14,FALSE))</f>
      </c>
      <c r="Z19" s="9">
        <f>IF(OR(Y19="",Y19="dnf"),"",RANK(Y19,Y:Y,-1))</f>
      </c>
      <c r="AA19" s="5">
        <f>IF(ISERROR(VLOOKUP($C19,'10-7-07'!$B$2:$Q$76,14,FALSE)),"",VLOOKUP($C19,'10-7-07'!$B$2:$Q$76,14,FALSE))</f>
        <v>0.04312499999999999</v>
      </c>
      <c r="AB19" s="9">
        <f>IF(OR(AA19="",AA19="dnf"),"",RANK(AA19,AA:AA,-1))</f>
        <v>19</v>
      </c>
      <c r="AC19" s="5">
        <f>IF(ISERROR(VLOOKUP($C19,'24-7-07'!$B$2:$Q$76,14,FALSE)),"",VLOOKUP($C19,'24-7-07'!$B$2:$Q$76,14,FALSE))</f>
        <v>0.04357638888888889</v>
      </c>
      <c r="AD19" s="9">
        <f>IF(OR(AC19="",AC19="dnf"),"",RANK(AC19,AC:AC,-1))</f>
        <v>20</v>
      </c>
      <c r="AE19" s="5">
        <f>IF(ISERROR(VLOOKUP($C19,'7-8-07'!$B$2:$Q$76,14,FALSE)),"",VLOOKUP($C19,'7-8-07'!$B$2:$Q$76,14,FALSE))</f>
      </c>
      <c r="AF19" s="9">
        <f>IF(OR(AE19="",AE19="dnf"),"",RANK(AE19,AE:AE,-1))</f>
      </c>
      <c r="AG19" s="5">
        <f>IF(ISERROR(VLOOKUP($C19,'21-8-07'!$B$2:$Q$76,14,FALSE)),"",VLOOKUP($C19,'21-8-07'!$B$2:$Q$76,14,FALSE))</f>
      </c>
      <c r="AH19" s="9">
        <f>IF(OR(AG19="",AG19="dnf"),"",RANK(AG19,AG:AG,-1))</f>
      </c>
    </row>
    <row r="20" spans="1:34" ht="12.75">
      <c r="A20">
        <f>RANK(B20,B:B)</f>
        <v>19</v>
      </c>
      <c r="B20" s="10">
        <f>LARGE(F20:O20,1)+LARGE(F20:O20,2)+LARGE(F20:O20,3)+LARGE(F20:O20,4)+LARGE(F20:O20,5)</f>
        <v>120</v>
      </c>
      <c r="C20" s="40" t="s">
        <v>190</v>
      </c>
      <c r="D20">
        <v>2</v>
      </c>
      <c r="E20">
        <f>COUNTIF(G20:O20,"&gt;0")</f>
        <v>5</v>
      </c>
      <c r="F20">
        <f>IF(P20="",0,LARGE(G20:O20,IF(E20&gt;3,4,IF(E20=0,1,E20))))</f>
        <v>22</v>
      </c>
      <c r="G20">
        <f>IF(R20="",0,VLOOKUP(R20,points!$A$1:$B$40,2)+$D20)</f>
        <v>22</v>
      </c>
      <c r="H20">
        <f>IF(T20="",0,VLOOKUP(T20,points!$A$1:$B$40,2)+$D20)</f>
        <v>25</v>
      </c>
      <c r="I20">
        <f>IF(V20="",0,VLOOKUP(V20,points!$A$1:$B$40,2)+$D20)</f>
        <v>0</v>
      </c>
      <c r="J20">
        <f>IF(X20="",0,VLOOKUP(X20,points!$A$1:$B$40,2)+$D20)</f>
        <v>0</v>
      </c>
      <c r="K20">
        <f>IF(Z20="",0,VLOOKUP(Z20,points!$A$1:$B$40,2)+$D20)</f>
        <v>27</v>
      </c>
      <c r="L20">
        <f>IF(AB20="",0,VLOOKUP(AB20,points!$A$1:$B$40,2)+$D20)</f>
        <v>22</v>
      </c>
      <c r="M20">
        <f>IF(AD20="",0,VLOOKUP(AD20,points!$A$1:$B$40,2)+$D20)</f>
        <v>0</v>
      </c>
      <c r="N20">
        <f>IF(AF20="",0,VLOOKUP(AF20,points!$A$1:$B$40,2)+$D20)</f>
        <v>0</v>
      </c>
      <c r="O20">
        <f>IF(AH20="",0,VLOOKUP(AH20,points!$A$1:$B$40,2)+$D20)</f>
        <v>24</v>
      </c>
      <c r="P20" t="s">
        <v>117</v>
      </c>
      <c r="Q20" s="5">
        <f>IF(ISERROR(VLOOKUP($C20,'1-5-07'!$B$2:$Q$85,14,FALSE)),"",VLOOKUP($C20,'1-5-07'!$B$2:$Q$85,14,FALSE))</f>
        <v>0.046516203703703705</v>
      </c>
      <c r="R20" s="9">
        <f>IF(OR(Q20="",Q20="dnf"),"",RANK(Q20,Q:Q,-1))</f>
        <v>20</v>
      </c>
      <c r="S20" s="5">
        <f>IF(ISERROR(VLOOKUP($C20,'15-5-07'!$B$2:$Q$85,14,FALSE)),"",VLOOKUP($C20,'15-5-07'!$B$2:$Q$85,14,FALSE))</f>
        <v>0.04491898148148148</v>
      </c>
      <c r="T20" s="9">
        <f>IF(OR(S20="",S20="dnf"),"",RANK(S20,S:S,-1))</f>
        <v>17</v>
      </c>
      <c r="U20" s="5">
        <f>IF(ISERROR(VLOOKUP($C20,'29-5-07'!$B$2:$Q$91,14,FALSE)),"",VLOOKUP($C20,'29-5-07'!$B$2:$Q$91,14,FALSE))</f>
      </c>
      <c r="V20" s="9">
        <f>IF(OR(U20="",U20="dnf"),"",RANK(U20,U:U,-1))</f>
      </c>
      <c r="W20" s="5">
        <f>IF(ISERROR(VLOOKUP($C20,'12-6-07'!$B$2:$Q$76,14,FALSE)),"",VLOOKUP($C20,'12-6-07'!$B$2:$Q$76,14,FALSE))</f>
      </c>
      <c r="X20" s="9">
        <f>IF(OR(W20="",W20="dnf"),"",RANK(W20,W:W,-1))</f>
      </c>
      <c r="Y20" s="5">
        <f>IF(ISERROR(VLOOKUP($C20,'26-6-07'!$B$2:$Q$76,14,FALSE)),"",VLOOKUP($C20,'26-6-07'!$B$2:$Q$76,14,FALSE))</f>
        <v>0.04403935185185186</v>
      </c>
      <c r="Z20" s="9">
        <f>IF(OR(Y20="",Y20="dnf"),"",RANK(Y20,Y:Y,-1))</f>
        <v>15</v>
      </c>
      <c r="AA20" s="5">
        <f>IF(ISERROR(VLOOKUP($C20,'10-7-07'!$B$2:$Q$76,14,FALSE)),"",VLOOKUP($C20,'10-7-07'!$B$2:$Q$76,14,FALSE))</f>
        <v>0.04363425925925926</v>
      </c>
      <c r="AB20" s="9">
        <f>IF(OR(AA20="",AA20="dnf"),"",RANK(AA20,AA:AA,-1))</f>
        <v>20</v>
      </c>
      <c r="AC20" s="5">
        <f>IF(ISERROR(VLOOKUP($C20,'24-7-07'!$B$2:$Q$76,14,FALSE)),"",VLOOKUP($C20,'24-7-07'!$B$2:$Q$76,14,FALSE))</f>
      </c>
      <c r="AD20" s="9">
        <f>IF(OR(AC20="",AC20="dnf"),"",RANK(AC20,AC:AC,-1))</f>
      </c>
      <c r="AE20" s="5" t="str">
        <f>IF(ISERROR(VLOOKUP($C20,'7-8-07'!$B$2:$Q$76,14,FALSE)),"",VLOOKUP($C20,'7-8-07'!$B$2:$Q$76,14,FALSE))</f>
        <v>dnf</v>
      </c>
      <c r="AF20" s="9">
        <f>IF(OR(AE20="",AE20="dnf"),"",RANK(AE20,AE:AE,-1))</f>
      </c>
      <c r="AG20" s="5">
        <f>IF(ISERROR(VLOOKUP($C20,'21-8-07'!$B$2:$Q$76,14,FALSE)),"",VLOOKUP($C20,'21-8-07'!$B$2:$Q$76,14,FALSE))</f>
        <v>0.045243055555555564</v>
      </c>
      <c r="AH20" s="9">
        <f>IF(OR(AG20="",AG20="dnf"),"",RANK(AG20,AG:AG,-1))</f>
        <v>18</v>
      </c>
    </row>
    <row r="21" spans="1:34" ht="12.75">
      <c r="A21">
        <f>RANK(B21,B:B)</f>
        <v>20</v>
      </c>
      <c r="B21" s="10">
        <f>LARGE(F21:O21,1)+LARGE(F21:O21,2)+LARGE(F21:O21,3)+LARGE(F21:O21,4)+LARGE(F21:O21,5)</f>
        <v>119</v>
      </c>
      <c r="C21" s="40" t="s">
        <v>192</v>
      </c>
      <c r="D21">
        <v>2</v>
      </c>
      <c r="E21">
        <f>COUNTIF(G21:O21,"&gt;0")</f>
        <v>4</v>
      </c>
      <c r="F21">
        <f>IF(P21="",0,LARGE(G21:O21,IF(E21&gt;3,4,IF(E21=0,1,E21))))</f>
        <v>0</v>
      </c>
      <c r="G21">
        <f>IF(R21="",0,VLOOKUP(R21,points!$A$1:$B$40,2)+$D21)</f>
        <v>30</v>
      </c>
      <c r="H21">
        <f>IF(T21="",0,VLOOKUP(T21,points!$A$1:$B$40,2)+$D21)</f>
        <v>0</v>
      </c>
      <c r="I21">
        <f>IF(V21="",0,VLOOKUP(V21,points!$A$1:$B$40,2)+$D21)</f>
        <v>30</v>
      </c>
      <c r="J21">
        <f>IF(X21="",0,VLOOKUP(X21,points!$A$1:$B$40,2)+$D21)</f>
        <v>32</v>
      </c>
      <c r="K21">
        <f>IF(Z21="",0,VLOOKUP(Z21,points!$A$1:$B$40,2)+$D21)</f>
        <v>0</v>
      </c>
      <c r="L21">
        <f>IF(AB21="",0,VLOOKUP(AB21,points!$A$1:$B$40,2)+$D21)</f>
        <v>27</v>
      </c>
      <c r="M21">
        <f>IF(AD21="",0,VLOOKUP(AD21,points!$A$1:$B$40,2)+$D21)</f>
        <v>0</v>
      </c>
      <c r="N21">
        <f>IF(AF21="",0,VLOOKUP(AF21,points!$A$1:$B$40,2)+$D21)</f>
        <v>0</v>
      </c>
      <c r="O21">
        <f>IF(AH21="",0,VLOOKUP(AH21,points!$A$1:$B$40,2)+$D21)</f>
        <v>0</v>
      </c>
      <c r="Q21" s="5">
        <f>IF(ISERROR(VLOOKUP($C21,'1-5-07'!$B$2:$Q$85,14,FALSE)),"",VLOOKUP($C21,'1-5-07'!$B$2:$Q$85,14,FALSE))</f>
        <v>0.04141203703703703</v>
      </c>
      <c r="R21" s="9">
        <f>IF(OR(Q21="",Q21="dnf"),"",RANK(Q21,Q:Q,-1))</f>
        <v>12</v>
      </c>
      <c r="S21" s="5">
        <f>IF(ISERROR(VLOOKUP($C21,'15-5-07'!$B$2:$Q$85,14,FALSE)),"",VLOOKUP($C21,'15-5-07'!$B$2:$Q$85,14,FALSE))</f>
      </c>
      <c r="T21" s="9">
        <f>IF(OR(S21="",S21="dnf"),"",RANK(S21,S:S,-1))</f>
      </c>
      <c r="U21" s="5">
        <f>IF(ISERROR(VLOOKUP($C21,'29-5-07'!$B$2:$Q$91,14,FALSE)),"",VLOOKUP($C21,'29-5-07'!$B$2:$Q$91,14,FALSE))</f>
        <v>0.042326388888888886</v>
      </c>
      <c r="V21" s="9">
        <f>IF(OR(U21="",U21="dnf"),"",RANK(U21,U:U,-1))</f>
        <v>12</v>
      </c>
      <c r="W21" s="5">
        <f>IF(ISERROR(VLOOKUP($C21,'12-6-07'!$B$2:$Q$76,14,FALSE)),"",VLOOKUP($C21,'12-6-07'!$B$2:$Q$76,14,FALSE))</f>
        <v>0.04060185185185185</v>
      </c>
      <c r="X21" s="9">
        <f>IF(OR(W21="",W21="dnf"),"",RANK(W21,W:W,-1))</f>
        <v>10</v>
      </c>
      <c r="Y21" s="5">
        <f>IF(ISERROR(VLOOKUP($C21,'26-6-07'!$B$2:$Q$76,14,FALSE)),"",VLOOKUP($C21,'26-6-07'!$B$2:$Q$76,14,FALSE))</f>
      </c>
      <c r="Z21" s="9">
        <f>IF(OR(Y21="",Y21="dnf"),"",RANK(Y21,Y:Y,-1))</f>
      </c>
      <c r="AA21" s="5">
        <f>IF(ISERROR(VLOOKUP($C21,'10-7-07'!$B$2:$Q$76,14,FALSE)),"",VLOOKUP($C21,'10-7-07'!$B$2:$Q$76,14,FALSE))</f>
        <v>0.04085648148148147</v>
      </c>
      <c r="AB21" s="9">
        <f>IF(OR(AA21="",AA21="dnf"),"",RANK(AA21,AA:AA,-1))</f>
        <v>15</v>
      </c>
      <c r="AC21" s="5">
        <f>IF(ISERROR(VLOOKUP($C21,'24-7-07'!$B$2:$Q$76,14,FALSE)),"",VLOOKUP($C21,'24-7-07'!$B$2:$Q$76,14,FALSE))</f>
      </c>
      <c r="AD21" s="9">
        <f>IF(OR(AC21="",AC21="dnf"),"",RANK(AC21,AC:AC,-1))</f>
      </c>
      <c r="AE21" s="5">
        <f>IF(ISERROR(VLOOKUP($C21,'7-8-07'!$B$2:$Q$76,14,FALSE)),"",VLOOKUP($C21,'7-8-07'!$B$2:$Q$76,14,FALSE))</f>
      </c>
      <c r="AF21" s="9">
        <f>IF(OR(AE21="",AE21="dnf"),"",RANK(AE21,AE:AE,-1))</f>
      </c>
      <c r="AG21" s="5">
        <f>IF(ISERROR(VLOOKUP($C21,'21-8-07'!$B$2:$Q$76,14,FALSE)),"",VLOOKUP($C21,'21-8-07'!$B$2:$Q$76,14,FALSE))</f>
      </c>
      <c r="AH21" s="9">
        <f>IF(OR(AG21="",AG21="dnf"),"",RANK(AG21,AG:AG,-1))</f>
      </c>
    </row>
    <row r="22" spans="1:34" ht="12.75">
      <c r="A22">
        <f>RANK(B22,B:B)</f>
        <v>21</v>
      </c>
      <c r="B22" s="10">
        <f>LARGE(F22:O22,1)+LARGE(F22:O22,2)+LARGE(F22:O22,3)+LARGE(F22:O22,4)+LARGE(F22:O22,5)</f>
        <v>118</v>
      </c>
      <c r="C22" t="s">
        <v>215</v>
      </c>
      <c r="E22">
        <f>COUNTIF(G22:O22,"&gt;0")</f>
        <v>4</v>
      </c>
      <c r="F22">
        <f>IF(P22="",0,LARGE(G22:O22,IF(E22&gt;3,4,IF(E22=0,1,E22))))</f>
        <v>0</v>
      </c>
      <c r="G22">
        <f>IF(R22="",0,VLOOKUP(R22,points!$A$1:$B$40,2)+$D22)</f>
        <v>0</v>
      </c>
      <c r="H22">
        <f>IF(T22="",0,VLOOKUP(T22,points!$A$1:$B$40,2)+$D22)</f>
        <v>0</v>
      </c>
      <c r="I22">
        <f>IF(V22="",0,VLOOKUP(V22,points!$A$1:$B$40,2)+$D22)</f>
        <v>0</v>
      </c>
      <c r="J22">
        <f>IF(X22="",0,VLOOKUP(X22,points!$A$1:$B$40,2)+$D22)</f>
        <v>0</v>
      </c>
      <c r="K22">
        <f>IF(Z22="",0,VLOOKUP(Z22,points!$A$1:$B$40,2)+$D22)</f>
        <v>31</v>
      </c>
      <c r="L22">
        <f>IF(AB22="",0,VLOOKUP(AB22,points!$A$1:$B$40,2)+$D22)</f>
        <v>0</v>
      </c>
      <c r="M22">
        <f>IF(AD22="",0,VLOOKUP(AD22,points!$A$1:$B$40,2)+$D22)</f>
        <v>24</v>
      </c>
      <c r="N22">
        <f>IF(AF22="",0,VLOOKUP(AF22,points!$A$1:$B$40,2)+$D22)</f>
        <v>34</v>
      </c>
      <c r="O22">
        <f>IF(AH22="",0,VLOOKUP(AH22,points!$A$1:$B$40,2)+$D22)</f>
        <v>29</v>
      </c>
      <c r="Q22" s="5">
        <f>IF(ISERROR(VLOOKUP($C22,'1-5-07'!$B$2:$Q$85,14,FALSE)),"",VLOOKUP($C22,'1-5-07'!$B$2:$Q$85,14,FALSE))</f>
      </c>
      <c r="R22" s="9">
        <f>IF(OR(Q22="",Q22="dnf"),"",RANK(Q22,Q:Q,-1))</f>
      </c>
      <c r="S22" s="5">
        <f>IF(ISERROR(VLOOKUP($C22,'15-5-07'!$B$2:$Q$85,14,FALSE)),"",VLOOKUP($C22,'15-5-07'!$B$2:$Q$85,14,FALSE))</f>
      </c>
      <c r="T22" s="9">
        <f>IF(OR(S22="",S22="dnf"),"",RANK(S22,S:S,-1))</f>
      </c>
      <c r="U22" s="5">
        <f>IF(ISERROR(VLOOKUP($C22,'29-5-07'!$B$2:$Q$91,14,FALSE)),"",VLOOKUP($C22,'29-5-07'!$B$2:$Q$91,14,FALSE))</f>
      </c>
      <c r="V22" s="9">
        <f>IF(OR(U22="",U22="dnf"),"",RANK(U22,U:U,-1))</f>
      </c>
      <c r="W22" s="5">
        <f>IF(ISERROR(VLOOKUP($C22,'12-6-07'!$B$2:$Q$76,14,FALSE)),"",VLOOKUP($C22,'12-6-07'!$B$2:$Q$76,14,FALSE))</f>
      </c>
      <c r="X22" s="9">
        <f>IF(OR(W22="",W22="dnf"),"",RANK(W22,W:W,-1))</f>
      </c>
      <c r="Y22" s="5">
        <f>IF(ISERROR(VLOOKUP($C22,'26-6-07'!$B$2:$Q$76,14,FALSE)),"",VLOOKUP($C22,'26-6-07'!$B$2:$Q$76,14,FALSE))</f>
        <v>0.04155092592592592</v>
      </c>
      <c r="Z22" s="9">
        <f>IF(OR(Y22="",Y22="dnf"),"",RANK(Y22,Y:Y,-1))</f>
        <v>9</v>
      </c>
      <c r="AA22" s="5">
        <f>IF(ISERROR(VLOOKUP($C22,'10-7-07'!$B$2:$Q$76,14,FALSE)),"",VLOOKUP($C22,'10-7-07'!$B$2:$Q$76,14,FALSE))</f>
      </c>
      <c r="AB22" s="9">
        <f>IF(OR(AA22="",AA22="dnf"),"",RANK(AA22,AA:AA,-1))</f>
      </c>
      <c r="AC22" s="5">
        <f>IF(ISERROR(VLOOKUP($C22,'24-7-07'!$B$2:$Q$76,14,FALSE)),"",VLOOKUP($C22,'24-7-07'!$B$2:$Q$76,14,FALSE))</f>
        <v>0.04168981481481481</v>
      </c>
      <c r="AD22" s="9">
        <f>IF(OR(AC22="",AC22="dnf"),"",RANK(AC22,AC:AC,-1))</f>
        <v>16</v>
      </c>
      <c r="AE22" s="5">
        <f>IF(ISERROR(VLOOKUP($C22,'7-8-07'!$B$2:$Q$76,14,FALSE)),"",VLOOKUP($C22,'7-8-07'!$B$2:$Q$76,14,FALSE))</f>
        <v>0.041874999999999996</v>
      </c>
      <c r="AF22" s="9">
        <f>IF(OR(AE22="",AE22="dnf"),"",RANK(AE22,AE:AE,-1))</f>
        <v>6</v>
      </c>
      <c r="AG22" s="5">
        <f>IF(ISERROR(VLOOKUP($C22,'21-8-07'!$B$2:$Q$76,14,FALSE)),"",VLOOKUP($C22,'21-8-07'!$B$2:$Q$76,14,FALSE))</f>
        <v>0.04234953703703704</v>
      </c>
      <c r="AH22" s="9">
        <f>IF(OR(AG22="",AG22="dnf"),"",RANK(AG22,AG:AG,-1))</f>
        <v>11</v>
      </c>
    </row>
    <row r="23" spans="1:34" ht="12.75">
      <c r="A23">
        <f>RANK(B23,B:B)</f>
        <v>22</v>
      </c>
      <c r="B23" s="10">
        <f>LARGE(F23:O23,1)+LARGE(F23:O23,2)+LARGE(F23:O23,3)+LARGE(F23:O23,4)+LARGE(F23:O23,5)</f>
        <v>115</v>
      </c>
      <c r="C23" s="14" t="s">
        <v>216</v>
      </c>
      <c r="E23">
        <f>COUNTIF(G23:O23,"&gt;0")</f>
        <v>4</v>
      </c>
      <c r="F23">
        <f>IF(P23="",0,LARGE(G23:O23,IF(E23&gt;3,4,IF(E23=0,1,E23))))</f>
        <v>0</v>
      </c>
      <c r="G23">
        <f>IF(R23="",0,VLOOKUP(R23,points!$A$1:$B$40,2)+$D23)</f>
        <v>0</v>
      </c>
      <c r="H23">
        <f>IF(T23="",0,VLOOKUP(T23,points!$A$1:$B$40,2)+$D23)</f>
        <v>0</v>
      </c>
      <c r="I23">
        <f>IF(V23="",0,VLOOKUP(V23,points!$A$1:$B$40,2)+$D23)</f>
        <v>0</v>
      </c>
      <c r="J23">
        <f>IF(X23="",0,VLOOKUP(X23,points!$A$1:$B$40,2)+$D23)</f>
        <v>0</v>
      </c>
      <c r="K23">
        <f>IF(Z23="",0,VLOOKUP(Z23,points!$A$1:$B$40,2)+$D23)</f>
        <v>30</v>
      </c>
      <c r="L23">
        <f>IF(AB23="",0,VLOOKUP(AB23,points!$A$1:$B$40,2)+$D23)</f>
        <v>24</v>
      </c>
      <c r="M23">
        <f>IF(AD23="",0,VLOOKUP(AD23,points!$A$1:$B$40,2)+$D23)</f>
        <v>29</v>
      </c>
      <c r="N23">
        <f>IF(AF23="",0,VLOOKUP(AF23,points!$A$1:$B$40,2)+$D23)</f>
        <v>0</v>
      </c>
      <c r="O23">
        <f>IF(AH23="",0,VLOOKUP(AH23,points!$A$1:$B$40,2)+$D23)</f>
        <v>32</v>
      </c>
      <c r="Q23" s="5">
        <f>IF(ISERROR(VLOOKUP($C23,'1-5-07'!$B$2:$Q$85,14,FALSE)),"",VLOOKUP($C23,'1-5-07'!$B$2:$Q$85,14,FALSE))</f>
      </c>
      <c r="R23" s="9">
        <f>IF(OR(Q23="",Q23="dnf"),"",RANK(Q23,Q:Q,-1))</f>
      </c>
      <c r="S23" s="5">
        <f>IF(ISERROR(VLOOKUP($C23,'15-5-07'!$B$2:$Q$85,14,FALSE)),"",VLOOKUP($C23,'15-5-07'!$B$2:$Q$85,14,FALSE))</f>
      </c>
      <c r="T23" s="9">
        <f>IF(OR(S23="",S23="dnf"),"",RANK(S23,S:S,-1))</f>
      </c>
      <c r="U23" s="5">
        <f>IF(ISERROR(VLOOKUP($C23,'29-5-07'!$B$2:$Q$91,14,FALSE)),"",VLOOKUP($C23,'29-5-07'!$B$2:$Q$91,14,FALSE))</f>
      </c>
      <c r="V23" s="9">
        <f>IF(OR(U23="",U23="dnf"),"",RANK(U23,U:U,-1))</f>
      </c>
      <c r="W23" s="5">
        <f>IF(ISERROR(VLOOKUP($C23,'12-6-07'!$B$2:$Q$76,14,FALSE)),"",VLOOKUP($C23,'12-6-07'!$B$2:$Q$76,14,FALSE))</f>
      </c>
      <c r="X23" s="9">
        <f>IF(OR(W23="",W23="dnf"),"",RANK(W23,W:W,-1))</f>
      </c>
      <c r="Y23" s="5">
        <f>IF(ISERROR(VLOOKUP($C23,'26-6-07'!$B$2:$Q$76,14,FALSE)),"",VLOOKUP($C23,'26-6-07'!$B$2:$Q$76,14,FALSE))</f>
        <v>0.041631944444444444</v>
      </c>
      <c r="Z23" s="9">
        <f>IF(OR(Y23="",Y23="dnf"),"",RANK(Y23,Y:Y,-1))</f>
        <v>10</v>
      </c>
      <c r="AA23" s="5">
        <f>IF(ISERROR(VLOOKUP($C23,'10-7-07'!$B$2:$Q$76,14,FALSE)),"",VLOOKUP($C23,'10-7-07'!$B$2:$Q$76,14,FALSE))</f>
        <v>0.04122685185185185</v>
      </c>
      <c r="AB23" s="9">
        <f>IF(OR(AA23="",AA23="dnf"),"",RANK(AA23,AA:AA,-1))</f>
        <v>16</v>
      </c>
      <c r="AC23" s="5">
        <f>IF(ISERROR(VLOOKUP($C23,'24-7-07'!$B$2:$Q$76,14,FALSE)),"",VLOOKUP($C23,'24-7-07'!$B$2:$Q$76,14,FALSE))</f>
        <v>0.04065972222222222</v>
      </c>
      <c r="AD23" s="9">
        <f>IF(OR(AC23="",AC23="dnf"),"",RANK(AC23,AC:AC,-1))</f>
        <v>11</v>
      </c>
      <c r="AE23" s="5">
        <f>IF(ISERROR(VLOOKUP($C23,'7-8-07'!$B$2:$Q$76,14,FALSE)),"",VLOOKUP($C23,'7-8-07'!$B$2:$Q$76,14,FALSE))</f>
      </c>
      <c r="AF23" s="9">
        <f>IF(OR(AE23="",AE23="dnf"),"",RANK(AE23,AE:AE,-1))</f>
      </c>
      <c r="AG23" s="5">
        <f>IF(ISERROR(VLOOKUP($C23,'21-8-07'!$B$2:$Q$76,14,FALSE)),"",VLOOKUP($C23,'21-8-07'!$B$2:$Q$76,14,FALSE))</f>
        <v>0.04076388888888889</v>
      </c>
      <c r="AH23" s="9">
        <f>IF(OR(AG23="",AG23="dnf"),"",RANK(AG23,AG:AG,-1))</f>
        <v>8</v>
      </c>
    </row>
    <row r="24" spans="1:34" ht="12.75">
      <c r="A24">
        <f>RANK(B24,B:B)</f>
        <v>22</v>
      </c>
      <c r="B24" s="10">
        <f>LARGE(F24:O24,1)+LARGE(F24:O24,2)+LARGE(F24:O24,3)+LARGE(F24:O24,4)+LARGE(F24:O24,5)</f>
        <v>115</v>
      </c>
      <c r="C24" s="14" t="s">
        <v>186</v>
      </c>
      <c r="D24">
        <v>4</v>
      </c>
      <c r="E24">
        <f>COUNTIF(G24:O24,"&gt;0")</f>
        <v>6</v>
      </c>
      <c r="F24">
        <f>IF(P24="",0,LARGE(G24:O24,IF(E24&gt;3,4,IF(E24=0,1,E24))))</f>
        <v>0</v>
      </c>
      <c r="G24">
        <f>IF(R24="",0,VLOOKUP(R24,points!$A$1:$B$40,2)+$D24)</f>
        <v>22</v>
      </c>
      <c r="H24">
        <f>IF(T24="",0,VLOOKUP(T24,points!$A$1:$B$40,2)+$D24)</f>
        <v>0</v>
      </c>
      <c r="I24">
        <f>IF(V24="",0,VLOOKUP(V24,points!$A$1:$B$40,2)+$D24)</f>
        <v>0</v>
      </c>
      <c r="J24">
        <f>IF(X24="",0,VLOOKUP(X24,points!$A$1:$B$40,2)+$D24)</f>
        <v>22</v>
      </c>
      <c r="K24">
        <f>IF(Z24="",0,VLOOKUP(Z24,points!$A$1:$B$40,2)+$D24)</f>
        <v>0</v>
      </c>
      <c r="L24">
        <f>IF(AB24="",0,VLOOKUP(AB24,points!$A$1:$B$40,2)+$D24)</f>
        <v>15</v>
      </c>
      <c r="M24">
        <f>IF(AD24="",0,VLOOKUP(AD24,points!$A$1:$B$40,2)+$D24)</f>
        <v>19</v>
      </c>
      <c r="N24">
        <f>IF(AF24="",0,VLOOKUP(AF24,points!$A$1:$B$40,2)+$D24)</f>
        <v>29</v>
      </c>
      <c r="O24">
        <f>IF(AH24="",0,VLOOKUP(AH24,points!$A$1:$B$40,2)+$D24)</f>
        <v>23</v>
      </c>
      <c r="Q24" s="5">
        <f>IF(ISERROR(VLOOKUP($C24,'1-5-07'!$B$2:$Q$85,14,FALSE)),"",VLOOKUP($C24,'1-5-07'!$B$2:$Q$85,14,FALSE))</f>
        <v>0.04861111111111111</v>
      </c>
      <c r="R24" s="9">
        <f>IF(OR(Q24="",Q24="dnf"),"",RANK(Q24,Q:Q,-1))</f>
        <v>22</v>
      </c>
      <c r="S24" s="5">
        <f>IF(ISERROR(VLOOKUP($C24,'15-5-07'!$B$2:$Q$85,14,FALSE)),"",VLOOKUP($C24,'15-5-07'!$B$2:$Q$85,14,FALSE))</f>
      </c>
      <c r="T24" s="9">
        <f>IF(OR(S24="",S24="dnf"),"",RANK(S24,S:S,-1))</f>
      </c>
      <c r="U24" s="5" t="str">
        <f>IF(ISERROR(VLOOKUP($C24,'29-5-07'!$B$2:$Q$91,14,FALSE)),"",VLOOKUP($C24,'29-5-07'!$B$2:$Q$91,14,FALSE))</f>
        <v>dnf</v>
      </c>
      <c r="V24" s="9">
        <f>IF(OR(U24="",U24="dnf"),"",RANK(U24,U:U,-1))</f>
      </c>
      <c r="W24" s="5">
        <f>IF(ISERROR(VLOOKUP($C24,'12-6-07'!$B$2:$Q$76,14,FALSE)),"",VLOOKUP($C24,'12-6-07'!$B$2:$Q$76,14,FALSE))</f>
        <v>0.04886574074074074</v>
      </c>
      <c r="X24" s="9">
        <f>IF(OR(W24="",W24="dnf"),"",RANK(W24,W:W,-1))</f>
        <v>22</v>
      </c>
      <c r="Y24" s="5">
        <f>IF(ISERROR(VLOOKUP($C24,'26-6-07'!$B$2:$Q$76,14,FALSE)),"",VLOOKUP($C24,'26-6-07'!$B$2:$Q$76,14,FALSE))</f>
      </c>
      <c r="Z24" s="9">
        <f>IF(OR(Y24="",Y24="dnf"),"",RANK(Y24,Y:Y,-1))</f>
      </c>
      <c r="AA24" s="5">
        <f>IF(ISERROR(VLOOKUP($C24,'10-7-07'!$B$2:$Q$76,14,FALSE)),"",VLOOKUP($C24,'10-7-07'!$B$2:$Q$76,14,FALSE))</f>
        <v>0.04738425925925925</v>
      </c>
      <c r="AB24" s="9">
        <f>IF(OR(AA24="",AA24="dnf"),"",RANK(AA24,AA:AA,-1))</f>
        <v>29</v>
      </c>
      <c r="AC24" s="5">
        <f>IF(ISERROR(VLOOKUP($C24,'24-7-07'!$B$2:$Q$76,14,FALSE)),"",VLOOKUP($C24,'24-7-07'!$B$2:$Q$76,14,FALSE))</f>
        <v>0.047812499999999994</v>
      </c>
      <c r="AD24" s="9">
        <f>IF(OR(AC24="",AC24="dnf"),"",RANK(AC24,AC:AC,-1))</f>
        <v>25</v>
      </c>
      <c r="AE24" s="5">
        <f>IF(ISERROR(VLOOKUP($C24,'7-8-07'!$B$2:$Q$76,14,FALSE)),"",VLOOKUP($C24,'7-8-07'!$B$2:$Q$76,14,FALSE))</f>
        <v>0.047893518518518516</v>
      </c>
      <c r="AF24" s="9">
        <f>IF(OR(AE24="",AE24="dnf"),"",RANK(AE24,AE:AE,-1))</f>
        <v>15</v>
      </c>
      <c r="AG24" s="5">
        <f>IF(ISERROR(VLOOKUP($C24,'21-8-07'!$B$2:$Q$76,14,FALSE)),"",VLOOKUP($C24,'21-8-07'!$B$2:$Q$76,14,FALSE))</f>
        <v>0.04770833333333334</v>
      </c>
      <c r="AH24" s="9">
        <f>IF(OR(AG24="",AG24="dnf"),"",RANK(AG24,AG:AG,-1))</f>
        <v>21</v>
      </c>
    </row>
    <row r="25" spans="1:34" ht="12.75">
      <c r="A25">
        <f>RANK(B25,B:B)</f>
        <v>24</v>
      </c>
      <c r="B25" s="10">
        <f>LARGE(F25:O25,1)+LARGE(F25:O25,2)+LARGE(F25:O25,3)+LARGE(F25:O25,4)+LARGE(F25:O25,5)</f>
        <v>113</v>
      </c>
      <c r="C25" t="s">
        <v>200</v>
      </c>
      <c r="E25">
        <f>COUNTIF(G25:O25,"&gt;0")</f>
        <v>3</v>
      </c>
      <c r="F25">
        <f>IF(P25="",0,LARGE(G25:O25,IF(E25&gt;3,4,IF(E25=0,1,E25))))</f>
        <v>0</v>
      </c>
      <c r="G25">
        <f>IF(R25="",0,VLOOKUP(R25,points!$A$1:$B$40,2)+$D25)</f>
        <v>0</v>
      </c>
      <c r="H25">
        <f>IF(T25="",0,VLOOKUP(T25,points!$A$1:$B$40,2)+$D25)</f>
        <v>37</v>
      </c>
      <c r="I25">
        <f>IF(V25="",0,VLOOKUP(V25,points!$A$1:$B$40,2)+$D25)</f>
        <v>0</v>
      </c>
      <c r="J25">
        <f>IF(X25="",0,VLOOKUP(X25,points!$A$1:$B$40,2)+$D25)</f>
        <v>44</v>
      </c>
      <c r="K25">
        <f>IF(Z25="",0,VLOOKUP(Z25,points!$A$1:$B$40,2)+$D25)</f>
        <v>0</v>
      </c>
      <c r="L25">
        <f>IF(AB25="",0,VLOOKUP(AB25,points!$A$1:$B$40,2)+$D25)</f>
        <v>32</v>
      </c>
      <c r="M25">
        <f>IF(AD25="",0,VLOOKUP(AD25,points!$A$1:$B$40,2)+$D25)</f>
        <v>0</v>
      </c>
      <c r="N25">
        <f>IF(AF25="",0,VLOOKUP(AF25,points!$A$1:$B$40,2)+$D25)</f>
        <v>0</v>
      </c>
      <c r="O25">
        <f>IF(AH25="",0,VLOOKUP(AH25,points!$A$1:$B$40,2)+$D25)</f>
        <v>0</v>
      </c>
      <c r="Q25" s="5">
        <f>IF(ISERROR(VLOOKUP($C25,'1-5-07'!$B$2:$Q$85,14,FALSE)),"",VLOOKUP($C25,'1-5-07'!$B$2:$Q$85,14,FALSE))</f>
      </c>
      <c r="R25" s="9">
        <f>IF(OR(Q25="",Q25="dnf"),"",RANK(Q25,Q:Q,-1))</f>
      </c>
      <c r="S25" s="5">
        <f>IF(ISERROR(VLOOKUP($C25,'15-5-07'!$B$2:$Q$85,14,FALSE)),"",VLOOKUP($C25,'15-5-07'!$B$2:$Q$85,14,FALSE))</f>
        <v>0.03881944444444444</v>
      </c>
      <c r="T25" s="9">
        <f>IF(OR(S25="",S25="dnf"),"",RANK(S25,S:S,-1))</f>
        <v>4</v>
      </c>
      <c r="U25" s="5">
        <f>IF(ISERROR(VLOOKUP($C25,'29-5-07'!$B$2:$Q$91,14,FALSE)),"",VLOOKUP($C25,'29-5-07'!$B$2:$Q$91,14,FALSE))</f>
      </c>
      <c r="V25" s="9">
        <f>IF(OR(U25="",U25="dnf"),"",RANK(U25,U:U,-1))</f>
      </c>
      <c r="W25" s="5">
        <f>IF(ISERROR(VLOOKUP($C25,'12-6-07'!$B$2:$Q$76,14,FALSE)),"",VLOOKUP($C25,'12-6-07'!$B$2:$Q$76,14,FALSE))</f>
        <v>0.03819444444444445</v>
      </c>
      <c r="X25" s="9">
        <f>IF(OR(W25="",W25="dnf"),"",RANK(W25,W:W,-1))</f>
        <v>2</v>
      </c>
      <c r="Y25" s="5">
        <f>IF(ISERROR(VLOOKUP($C25,'26-6-07'!$B$2:$Q$76,14,FALSE)),"",VLOOKUP($C25,'26-6-07'!$B$2:$Q$76,14,FALSE))</f>
      </c>
      <c r="Z25" s="9">
        <f>IF(OR(Y25="",Y25="dnf"),"",RANK(Y25,Y:Y,-1))</f>
      </c>
      <c r="AA25" s="5">
        <f>IF(ISERROR(VLOOKUP($C25,'10-7-07'!$B$2:$Q$76,14,FALSE)),"",VLOOKUP($C25,'10-7-07'!$B$2:$Q$76,14,FALSE))</f>
        <v>0.0390625</v>
      </c>
      <c r="AB25" s="9">
        <f>IF(OR(AA25="",AA25="dnf"),"",RANK(AA25,AA:AA,-1))</f>
        <v>8</v>
      </c>
      <c r="AC25" s="5">
        <f>IF(ISERROR(VLOOKUP($C25,'24-7-07'!$B$2:$Q$76,14,FALSE)),"",VLOOKUP($C25,'24-7-07'!$B$2:$Q$76,14,FALSE))</f>
      </c>
      <c r="AD25" s="9">
        <f>IF(OR(AC25="",AC25="dnf"),"",RANK(AC25,AC:AC,-1))</f>
      </c>
      <c r="AE25" s="5">
        <f>IF(ISERROR(VLOOKUP($C25,'7-8-07'!$B$2:$Q$76,14,FALSE)),"",VLOOKUP($C25,'7-8-07'!$B$2:$Q$76,14,FALSE))</f>
      </c>
      <c r="AF25" s="9">
        <f>IF(OR(AE25="",AE25="dnf"),"",RANK(AE25,AE:AE,-1))</f>
      </c>
      <c r="AG25" s="5">
        <f>IF(ISERROR(VLOOKUP($C25,'21-8-07'!$B$2:$Q$76,14,FALSE)),"",VLOOKUP($C25,'21-8-07'!$B$2:$Q$76,14,FALSE))</f>
      </c>
      <c r="AH25" s="9">
        <f>IF(OR(AG25="",AG25="dnf"),"",RANK(AG25,AG:AG,-1))</f>
      </c>
    </row>
    <row r="26" spans="1:34" ht="12.75">
      <c r="A26">
        <f>RANK(B26,B:B)</f>
        <v>25</v>
      </c>
      <c r="B26" s="10">
        <f>LARGE(F26:O26,1)+LARGE(F26:O26,2)+LARGE(F26:O26,3)+LARGE(F26:O26,4)+LARGE(F26:O26,5)</f>
        <v>112</v>
      </c>
      <c r="C26" t="s">
        <v>184</v>
      </c>
      <c r="D26">
        <v>2</v>
      </c>
      <c r="E26">
        <f>COUNTIF(G26:O26,"&gt;0")</f>
        <v>3</v>
      </c>
      <c r="F26">
        <f>IF(P26="",0,LARGE(G26:O26,IF(E26&gt;3,4,IF(E26=0,1,E26))))</f>
        <v>25</v>
      </c>
      <c r="G26">
        <f>IF(R26="",0,VLOOKUP(R26,points!$A$1:$B$40,2)+$D26)</f>
        <v>31</v>
      </c>
      <c r="H26">
        <f>IF(T26="",0,VLOOKUP(T26,points!$A$1:$B$40,2)+$D26)</f>
        <v>0</v>
      </c>
      <c r="I26">
        <f>IF(V26="",0,VLOOKUP(V26,points!$A$1:$B$40,2)+$D26)</f>
        <v>0</v>
      </c>
      <c r="J26">
        <f>IF(X26="",0,VLOOKUP(X26,points!$A$1:$B$40,2)+$D26)</f>
        <v>31</v>
      </c>
      <c r="K26">
        <f>IF(Z26="",0,VLOOKUP(Z26,points!$A$1:$B$40,2)+$D26)</f>
        <v>0</v>
      </c>
      <c r="L26">
        <f>IF(AB26="",0,VLOOKUP(AB26,points!$A$1:$B$40,2)+$D26)</f>
        <v>25</v>
      </c>
      <c r="M26">
        <f>IF(AD26="",0,VLOOKUP(AD26,points!$A$1:$B$40,2)+$D26)</f>
        <v>0</v>
      </c>
      <c r="N26">
        <f>IF(AF26="",0,VLOOKUP(AF26,points!$A$1:$B$40,2)+$D26)</f>
        <v>0</v>
      </c>
      <c r="O26">
        <f>IF(AH26="",0,VLOOKUP(AH26,points!$A$1:$B$40,2)+$D26)</f>
        <v>0</v>
      </c>
      <c r="P26" t="s">
        <v>117</v>
      </c>
      <c r="Q26" s="5">
        <f>IF(ISERROR(VLOOKUP($C26,'1-5-07'!$B$2:$Q$85,14,FALSE)),"",VLOOKUP($C26,'1-5-07'!$B$2:$Q$85,14,FALSE))</f>
        <v>0.04104166666666667</v>
      </c>
      <c r="R26" s="9">
        <f>IF(OR(Q26="",Q26="dnf"),"",RANK(Q26,Q:Q,-1))</f>
        <v>11</v>
      </c>
      <c r="S26" s="5">
        <f>IF(ISERROR(VLOOKUP($C26,'15-5-07'!$B$2:$Q$85,14,FALSE)),"",VLOOKUP($C26,'15-5-07'!$B$2:$Q$85,14,FALSE))</f>
      </c>
      <c r="T26" s="9">
        <f>IF(OR(S26="",S26="dnf"),"",RANK(S26,S:S,-1))</f>
      </c>
      <c r="U26" s="5">
        <f>IF(ISERROR(VLOOKUP($C26,'29-5-07'!$B$2:$Q$91,14,FALSE)),"",VLOOKUP($C26,'29-5-07'!$B$2:$Q$91,14,FALSE))</f>
      </c>
      <c r="V26" s="9">
        <f>IF(OR(U26="",U26="dnf"),"",RANK(U26,U:U,-1))</f>
      </c>
      <c r="W26" s="5">
        <f>IF(ISERROR(VLOOKUP($C26,'12-6-07'!$B$2:$Q$76,14,FALSE)),"",VLOOKUP($C26,'12-6-07'!$B$2:$Q$76,14,FALSE))</f>
        <v>0.04068287037037037</v>
      </c>
      <c r="X26" s="9">
        <f>IF(OR(W26="",W26="dnf"),"",RANK(W26,W:W,-1))</f>
        <v>11</v>
      </c>
      <c r="Y26" s="5">
        <f>IF(ISERROR(VLOOKUP($C26,'26-6-07'!$B$2:$Q$76,14,FALSE)),"",VLOOKUP($C26,'26-6-07'!$B$2:$Q$76,14,FALSE))</f>
      </c>
      <c r="Z26" s="9">
        <f>IF(OR(Y26="",Y26="dnf"),"",RANK(Y26,Y:Y,-1))</f>
      </c>
      <c r="AA26" s="5">
        <f>IF(ISERROR(VLOOKUP($C26,'10-7-07'!$B$2:$Q$76,14,FALSE)),"",VLOOKUP($C26,'10-7-07'!$B$2:$Q$76,14,FALSE))</f>
        <v>0.041909722222222216</v>
      </c>
      <c r="AB26" s="9">
        <f>IF(OR(AA26="",AA26="dnf"),"",RANK(AA26,AA:AA,-1))</f>
        <v>17</v>
      </c>
      <c r="AC26" s="5">
        <f>IF(ISERROR(VLOOKUP($C26,'24-7-07'!$B$2:$Q$76,14,FALSE)),"",VLOOKUP($C26,'24-7-07'!$B$2:$Q$76,14,FALSE))</f>
      </c>
      <c r="AD26" s="9">
        <f>IF(OR(AC26="",AC26="dnf"),"",RANK(AC26,AC:AC,-1))</f>
      </c>
      <c r="AE26" s="5">
        <f>IF(ISERROR(VLOOKUP($C26,'7-8-07'!$B$2:$Q$76,14,FALSE)),"",VLOOKUP($C26,'7-8-07'!$B$2:$Q$76,14,FALSE))</f>
      </c>
      <c r="AF26" s="9">
        <f>IF(OR(AE26="",AE26="dnf"),"",RANK(AE26,AE:AE,-1))</f>
      </c>
      <c r="AG26" s="5">
        <f>IF(ISERROR(VLOOKUP($C26,'21-8-07'!$B$2:$Q$76,14,FALSE)),"",VLOOKUP($C26,'21-8-07'!$B$2:$Q$76,14,FALSE))</f>
      </c>
      <c r="AH26" s="9">
        <f>IF(OR(AG26="",AG26="dnf"),"",RANK(AG26,AG:AG,-1))</f>
      </c>
    </row>
    <row r="27" spans="1:34" ht="12.75">
      <c r="A27">
        <f>RANK(B27,B:B)</f>
        <v>26</v>
      </c>
      <c r="B27" s="10">
        <f>LARGE(F27:O27,1)+LARGE(F27:O27,2)+LARGE(F27:O27,3)+LARGE(F27:O27,4)+LARGE(F27:O27,5)</f>
        <v>111</v>
      </c>
      <c r="C27" t="s">
        <v>121</v>
      </c>
      <c r="E27">
        <f>COUNTIF(G27:O27,"&gt;0")</f>
        <v>3</v>
      </c>
      <c r="F27">
        <f>IF(P27="",0,LARGE(G27:O27,IF(E27&gt;3,4,IF(E27=0,1,E27))))</f>
        <v>0</v>
      </c>
      <c r="G27">
        <f>IF(R27="",0,VLOOKUP(R27,points!$A$1:$B$40,2)+$D27)</f>
        <v>0</v>
      </c>
      <c r="H27">
        <f>IF(T27="",0,VLOOKUP(T27,points!$A$1:$B$40,2)+$D27)</f>
        <v>0</v>
      </c>
      <c r="I27">
        <f>IF(V27="",0,VLOOKUP(V27,points!$A$1:$B$40,2)+$D27)</f>
        <v>0</v>
      </c>
      <c r="J27">
        <f>IF(X27="",0,VLOOKUP(X27,points!$A$1:$B$40,2)+$D27)</f>
        <v>0</v>
      </c>
      <c r="K27">
        <f>IF(Z27="",0,VLOOKUP(Z27,points!$A$1:$B$40,2)+$D27)</f>
        <v>37</v>
      </c>
      <c r="L27">
        <f>IF(AB27="",0,VLOOKUP(AB27,points!$A$1:$B$40,2)+$D27)</f>
        <v>0</v>
      </c>
      <c r="M27">
        <f>IF(AD27="",0,VLOOKUP(AD27,points!$A$1:$B$40,2)+$D27)</f>
        <v>37</v>
      </c>
      <c r="N27">
        <f>IF(AF27="",0,VLOOKUP(AF27,points!$A$1:$B$40,2)+$D27)</f>
        <v>0</v>
      </c>
      <c r="O27">
        <f>IF(AH27="",0,VLOOKUP(AH27,points!$A$1:$B$40,2)+$D27)</f>
        <v>37</v>
      </c>
      <c r="Q27" s="5">
        <f>IF(ISERROR(VLOOKUP($C27,'1-5-07'!$B$2:$Q$85,14,FALSE)),"",VLOOKUP($C27,'1-5-07'!$B$2:$Q$85,14,FALSE))</f>
      </c>
      <c r="R27" s="9">
        <f>IF(OR(Q27="",Q27="dnf"),"",RANK(Q27,Q:Q,-1))</f>
      </c>
      <c r="S27" s="5">
        <f>IF(ISERROR(VLOOKUP($C27,'15-5-07'!$B$2:$Q$85,14,FALSE)),"",VLOOKUP($C27,'15-5-07'!$B$2:$Q$85,14,FALSE))</f>
      </c>
      <c r="T27" s="9">
        <f>IF(OR(S27="",S27="dnf"),"",RANK(S27,S:S,-1))</f>
      </c>
      <c r="U27" s="5">
        <f>IF(ISERROR(VLOOKUP($C27,'29-5-07'!$B$2:$Q$91,14,FALSE)),"",VLOOKUP($C27,'29-5-07'!$B$2:$Q$91,14,FALSE))</f>
      </c>
      <c r="V27" s="9">
        <f>IF(OR(U27="",U27="dnf"),"",RANK(U27,U:U,-1))</f>
      </c>
      <c r="W27" s="5">
        <f>IF(ISERROR(VLOOKUP($C27,'12-6-07'!$B$2:$Q$76,14,FALSE)),"",VLOOKUP($C27,'12-6-07'!$B$2:$Q$76,14,FALSE))</f>
      </c>
      <c r="X27" s="9">
        <f>IF(OR(W27="",W27="dnf"),"",RANK(W27,W:W,-1))</f>
      </c>
      <c r="Y27" s="5">
        <f>IF(ISERROR(VLOOKUP($C27,'26-6-07'!$B$2:$Q$76,14,FALSE)),"",VLOOKUP($C27,'26-6-07'!$B$2:$Q$76,14,FALSE))</f>
        <v>0.03820601851851852</v>
      </c>
      <c r="Z27" s="9">
        <f>IF(OR(Y27="",Y27="dnf"),"",RANK(Y27,Y:Y,-1))</f>
        <v>4</v>
      </c>
      <c r="AA27" s="5">
        <f>IF(ISERROR(VLOOKUP($C27,'10-7-07'!$B$2:$Q$76,14,FALSE)),"",VLOOKUP($C27,'10-7-07'!$B$2:$Q$76,14,FALSE))</f>
      </c>
      <c r="AB27" s="9">
        <f>IF(OR(AA27="",AA27="dnf"),"",RANK(AA27,AA:AA,-1))</f>
      </c>
      <c r="AC27" s="5">
        <f>IF(ISERROR(VLOOKUP($C27,'24-7-07'!$B$2:$Q$76,14,FALSE)),"",VLOOKUP($C27,'24-7-07'!$B$2:$Q$76,14,FALSE))</f>
        <v>0.0381712962962963</v>
      </c>
      <c r="AD27" s="9">
        <f>IF(OR(AC27="",AC27="dnf"),"",RANK(AC27,AC:AC,-1))</f>
        <v>4</v>
      </c>
      <c r="AE27" s="5">
        <f>IF(ISERROR(VLOOKUP($C27,'7-8-07'!$B$2:$Q$76,14,FALSE)),"",VLOOKUP($C27,'7-8-07'!$B$2:$Q$76,14,FALSE))</f>
      </c>
      <c r="AF27" s="9">
        <f>IF(OR(AE27="",AE27="dnf"),"",RANK(AE27,AE:AE,-1))</f>
      </c>
      <c r="AG27" s="5">
        <f>IF(ISERROR(VLOOKUP($C27,'21-8-07'!$B$2:$Q$76,14,FALSE)),"",VLOOKUP($C27,'21-8-07'!$B$2:$Q$76,14,FALSE))</f>
        <v>0.03788194444444445</v>
      </c>
      <c r="AH27" s="9">
        <f>IF(OR(AG27="",AG27="dnf"),"",RANK(AG27,AG:AG,-1))</f>
        <v>4</v>
      </c>
    </row>
    <row r="28" spans="1:34" ht="12.75">
      <c r="A28">
        <f>RANK(B28,B:B)</f>
        <v>27</v>
      </c>
      <c r="B28" s="10">
        <f>LARGE(F28:O28,1)+LARGE(F28:O28,2)+LARGE(F28:O28,3)+LARGE(F28:O28,4)+LARGE(F28:O28,5)</f>
        <v>108</v>
      </c>
      <c r="C28" s="40" t="s">
        <v>185</v>
      </c>
      <c r="D28">
        <v>2</v>
      </c>
      <c r="E28">
        <f>COUNTIF(G28:O28,"&gt;0")</f>
        <v>7</v>
      </c>
      <c r="F28">
        <f>IF(P28="",0,LARGE(G28:O28,IF(E28&gt;3,4,IF(E28=0,1,E28))))</f>
        <v>0</v>
      </c>
      <c r="G28">
        <f>IF(R28="",0,VLOOKUP(R28,points!$A$1:$B$40,2)+$D28)</f>
        <v>21</v>
      </c>
      <c r="H28">
        <f>IF(T28="",0,VLOOKUP(T28,points!$A$1:$B$40,2)+$D28)</f>
        <v>24</v>
      </c>
      <c r="I28">
        <f>IF(V28="",0,VLOOKUP(V28,points!$A$1:$B$40,2)+$D28)</f>
        <v>23</v>
      </c>
      <c r="J28">
        <f>IF(X28="",0,VLOOKUP(X28,points!$A$1:$B$40,2)+$D28)</f>
        <v>21</v>
      </c>
      <c r="K28">
        <f>IF(Z28="",0,VLOOKUP(Z28,points!$A$1:$B$40,2)+$D28)</f>
        <v>0</v>
      </c>
      <c r="L28">
        <f>IF(AB28="",0,VLOOKUP(AB28,points!$A$1:$B$40,2)+$D28)</f>
        <v>14</v>
      </c>
      <c r="M28">
        <f>IF(AD28="",0,VLOOKUP(AD28,points!$A$1:$B$40,2)+$D28)</f>
        <v>15</v>
      </c>
      <c r="N28">
        <f>IF(AF28="",0,VLOOKUP(AF28,points!$A$1:$B$40,2)+$D28)</f>
        <v>0</v>
      </c>
      <c r="O28">
        <f>IF(AH28="",0,VLOOKUP(AH28,points!$A$1:$B$40,2)+$D28)</f>
        <v>19</v>
      </c>
      <c r="Q28" s="5">
        <f>IF(ISERROR(VLOOKUP($C28,'1-5-07'!$B$2:$Q$85,14,FALSE)),"",VLOOKUP($C28,'1-5-07'!$B$2:$Q$85,14,FALSE))</f>
        <v>0.04792824074074074</v>
      </c>
      <c r="R28" s="9">
        <f>IF(OR(Q28="",Q28="dnf"),"",RANK(Q28,Q:Q,-1))</f>
        <v>21</v>
      </c>
      <c r="S28" s="5">
        <f>IF(ISERROR(VLOOKUP($C28,'15-5-07'!$B$2:$Q$85,14,FALSE)),"",VLOOKUP($C28,'15-5-07'!$B$2:$Q$85,14,FALSE))</f>
        <v>0.047824074074074074</v>
      </c>
      <c r="T28" s="9">
        <f>IF(OR(S28="",S28="dnf"),"",RANK(S28,S:S,-1))</f>
        <v>18</v>
      </c>
      <c r="U28" s="5">
        <f>IF(ISERROR(VLOOKUP($C28,'29-5-07'!$B$2:$Q$91,14,FALSE)),"",VLOOKUP($C28,'29-5-07'!$B$2:$Q$91,14,FALSE))</f>
        <v>0.04981481481481481</v>
      </c>
      <c r="V28" s="9">
        <f>IF(OR(U28="",U28="dnf"),"",RANK(U28,U:U,-1))</f>
        <v>19</v>
      </c>
      <c r="W28" s="5">
        <f>IF(ISERROR(VLOOKUP($C28,'12-6-07'!$B$2:$Q$76,14,FALSE)),"",VLOOKUP($C28,'12-6-07'!$B$2:$Q$76,14,FALSE))</f>
        <v>0.048321759259259266</v>
      </c>
      <c r="X28" s="9">
        <f>IF(OR(W28="",W28="dnf"),"",RANK(W28,W:W,-1))</f>
        <v>21</v>
      </c>
      <c r="Y28" s="5">
        <f>IF(ISERROR(VLOOKUP($C28,'26-6-07'!$B$2:$Q$76,14,FALSE)),"",VLOOKUP($C28,'26-6-07'!$B$2:$Q$76,14,FALSE))</f>
      </c>
      <c r="Z28" s="9">
        <f>IF(OR(Y28="",Y28="dnf"),"",RANK(Y28,Y:Y,-1))</f>
      </c>
      <c r="AA28" s="5">
        <f>IF(ISERROR(VLOOKUP($C28,'10-7-07'!$B$2:$Q$76,14,FALSE)),"",VLOOKUP($C28,'10-7-07'!$B$2:$Q$76,14,FALSE))</f>
        <v>0.047314814814814816</v>
      </c>
      <c r="AB28" s="9">
        <f>IF(OR(AA28="",AA28="dnf"),"",RANK(AA28,AA:AA,-1))</f>
        <v>28</v>
      </c>
      <c r="AC28" s="5">
        <f>IF(ISERROR(VLOOKUP($C28,'24-7-07'!$B$2:$Q$76,14,FALSE)),"",VLOOKUP($C28,'24-7-07'!$B$2:$Q$76,14,FALSE))</f>
        <v>0.04888888888888889</v>
      </c>
      <c r="AD28" s="9">
        <f>IF(OR(AC28="",AC28="dnf"),"",RANK(AC28,AC:AC,-1))</f>
        <v>27</v>
      </c>
      <c r="AE28" s="5">
        <f>IF(ISERROR(VLOOKUP($C28,'7-8-07'!$B$2:$Q$76,14,FALSE)),"",VLOOKUP($C28,'7-8-07'!$B$2:$Q$76,14,FALSE))</f>
      </c>
      <c r="AF28" s="9">
        <f>IF(OR(AE28="",AE28="dnf"),"",RANK(AE28,AE:AE,-1))</f>
      </c>
      <c r="AG28" s="5">
        <f>IF(ISERROR(VLOOKUP($C28,'21-8-07'!$B$2:$Q$76,14,FALSE)),"",VLOOKUP($C28,'21-8-07'!$B$2:$Q$76,14,FALSE))</f>
        <v>0.04848379629629629</v>
      </c>
      <c r="AH28" s="9">
        <f>IF(OR(AG28="",AG28="dnf"),"",RANK(AG28,AG:AG,-1))</f>
        <v>23</v>
      </c>
    </row>
    <row r="29" spans="1:34" ht="12.75">
      <c r="A29">
        <f>RANK(B29,B:B)</f>
        <v>28</v>
      </c>
      <c r="B29" s="10">
        <f>LARGE(F29:O29,1)+LARGE(F29:O29,2)+LARGE(F29:O29,3)+LARGE(F29:O29,4)+LARGE(F29:O29,5)</f>
        <v>102</v>
      </c>
      <c r="C29" t="s">
        <v>188</v>
      </c>
      <c r="E29">
        <f>COUNTIF(G29:O29,"&gt;0")</f>
        <v>4</v>
      </c>
      <c r="F29">
        <f>IF(P29="",0,LARGE(G29:O29,IF(E29&gt;3,4,IF(E29=0,1,E29))))</f>
        <v>0</v>
      </c>
      <c r="G29">
        <f>IF(R29="",0,VLOOKUP(R29,points!$A$1:$B$40,2)+$D29)</f>
        <v>27</v>
      </c>
      <c r="H29">
        <f>IF(T29="",0,VLOOKUP(T29,points!$A$1:$B$40,2)+$D29)</f>
        <v>0</v>
      </c>
      <c r="I29">
        <f>IF(V29="",0,VLOOKUP(V29,points!$A$1:$B$40,2)+$D29)</f>
        <v>27</v>
      </c>
      <c r="J29">
        <f>IF(X29="",0,VLOOKUP(X29,points!$A$1:$B$40,2)+$D29)</f>
        <v>26</v>
      </c>
      <c r="K29">
        <f>IF(Z29="",0,VLOOKUP(Z29,points!$A$1:$B$40,2)+$D29)</f>
        <v>0</v>
      </c>
      <c r="L29">
        <f>IF(AB29="",0,VLOOKUP(AB29,points!$A$1:$B$40,2)+$D29)</f>
        <v>22</v>
      </c>
      <c r="M29">
        <f>IF(AD29="",0,VLOOKUP(AD29,points!$A$1:$B$40,2)+$D29)</f>
        <v>0</v>
      </c>
      <c r="N29">
        <f>IF(AF29="",0,VLOOKUP(AF29,points!$A$1:$B$40,2)+$D29)</f>
        <v>0</v>
      </c>
      <c r="O29">
        <f>IF(AH29="",0,VLOOKUP(AH29,points!$A$1:$B$40,2)+$D29)</f>
        <v>0</v>
      </c>
      <c r="Q29" s="5">
        <f>IF(ISERROR(VLOOKUP($C29,'1-5-07'!$B$2:$Q$85,14,FALSE)),"",VLOOKUP($C29,'1-5-07'!$B$2:$Q$85,14,FALSE))</f>
        <v>0.04238425925925925</v>
      </c>
      <c r="R29" s="9">
        <f>IF(OR(Q29="",Q29="dnf"),"",RANK(Q29,Q:Q,-1))</f>
        <v>13</v>
      </c>
      <c r="S29" s="5">
        <f>IF(ISERROR(VLOOKUP($C29,'15-5-07'!$B$2:$Q$85,14,FALSE)),"",VLOOKUP($C29,'15-5-07'!$B$2:$Q$85,14,FALSE))</f>
      </c>
      <c r="T29" s="9">
        <f>IF(OR(S29="",S29="dnf"),"",RANK(S29,S:S,-1))</f>
      </c>
      <c r="U29" s="5">
        <f>IF(ISERROR(VLOOKUP($C29,'29-5-07'!$B$2:$Q$91,14,FALSE)),"",VLOOKUP($C29,'29-5-07'!$B$2:$Q$91,14,FALSE))</f>
        <v>0.042395833333333334</v>
      </c>
      <c r="V29" s="9">
        <f>IF(OR(U29="",U29="dnf"),"",RANK(U29,U:U,-1))</f>
        <v>13</v>
      </c>
      <c r="W29" s="5">
        <f>IF(ISERROR(VLOOKUP($C29,'12-6-07'!$B$2:$Q$76,14,FALSE)),"",VLOOKUP($C29,'12-6-07'!$B$2:$Q$76,14,FALSE))</f>
        <v>0.04255787037037038</v>
      </c>
      <c r="X29" s="9">
        <f>IF(OR(W29="",W29="dnf"),"",RANK(W29,W:W,-1))</f>
        <v>14</v>
      </c>
      <c r="Y29" s="5">
        <f>IF(ISERROR(VLOOKUP($C29,'26-6-07'!$B$2:$Q$76,14,FALSE)),"",VLOOKUP($C29,'26-6-07'!$B$2:$Q$76,14,FALSE))</f>
      </c>
      <c r="Z29" s="9">
        <f>IF(OR(Y29="",Y29="dnf"),"",RANK(Y29,Y:Y,-1))</f>
      </c>
      <c r="AA29" s="5">
        <f>IF(ISERROR(VLOOKUP($C29,'10-7-07'!$B$2:$Q$76,14,FALSE)),"",VLOOKUP($C29,'10-7-07'!$B$2:$Q$76,14,FALSE))</f>
        <v>0.04200231481481481</v>
      </c>
      <c r="AB29" s="9">
        <f>IF(OR(AA29="",AA29="dnf"),"",RANK(AA29,AA:AA,-1))</f>
        <v>18</v>
      </c>
      <c r="AC29" s="5">
        <f>IF(ISERROR(VLOOKUP($C29,'24-7-07'!$B$2:$Q$76,14,FALSE)),"",VLOOKUP($C29,'24-7-07'!$B$2:$Q$76,14,FALSE))</f>
      </c>
      <c r="AD29" s="9">
        <f>IF(OR(AC29="",AC29="dnf"),"",RANK(AC29,AC:AC,-1))</f>
      </c>
      <c r="AE29" s="5">
        <f>IF(ISERROR(VLOOKUP($C29,'7-8-07'!$B$2:$Q$76,14,FALSE)),"",VLOOKUP($C29,'7-8-07'!$B$2:$Q$76,14,FALSE))</f>
      </c>
      <c r="AF29" s="9">
        <f>IF(OR(AE29="",AE29="dnf"),"",RANK(AE29,AE:AE,-1))</f>
      </c>
      <c r="AG29" s="5">
        <f>IF(ISERROR(VLOOKUP($C29,'21-8-07'!$B$2:$Q$76,14,FALSE)),"",VLOOKUP($C29,'21-8-07'!$B$2:$Q$76,14,FALSE))</f>
      </c>
      <c r="AH29" s="9">
        <f>IF(OR(AG29="",AG29="dnf"),"",RANK(AG29,AG:AG,-1))</f>
      </c>
    </row>
    <row r="30" spans="1:34" ht="12.75">
      <c r="A30">
        <f>RANK(B30,B:B)</f>
        <v>29</v>
      </c>
      <c r="B30" s="10">
        <f>LARGE(F30:O30,1)+LARGE(F30:O30,2)+LARGE(F30:O30,3)+LARGE(F30:O30,4)+LARGE(F30:O30,5)</f>
        <v>101</v>
      </c>
      <c r="C30" t="s">
        <v>111</v>
      </c>
      <c r="D30">
        <v>2</v>
      </c>
      <c r="E30">
        <f>COUNTIF(G30:O30,"&gt;0")</f>
        <v>3</v>
      </c>
      <c r="F30">
        <f>IF(P30="",0,LARGE(G30:O30,IF(E30&gt;3,4,IF(E30=0,1,E30))))</f>
        <v>0</v>
      </c>
      <c r="G30">
        <f>IF(R30="",0,VLOOKUP(R30,points!$A$1:$B$40,2)+$D30)</f>
        <v>33</v>
      </c>
      <c r="H30">
        <f>IF(T30="",0,VLOOKUP(T30,points!$A$1:$B$40,2)+$D30)</f>
        <v>0</v>
      </c>
      <c r="I30">
        <f>IF(V30="",0,VLOOKUP(V30,points!$A$1:$B$40,2)+$D30)</f>
        <v>0</v>
      </c>
      <c r="J30">
        <f>IF(X30="",0,VLOOKUP(X30,points!$A$1:$B$40,2)+$D30)</f>
        <v>0</v>
      </c>
      <c r="K30">
        <f>IF(Z30="",0,VLOOKUP(Z30,points!$A$1:$B$40,2)+$D30)</f>
        <v>36</v>
      </c>
      <c r="L30">
        <f>IF(AB30="",0,VLOOKUP(AB30,points!$A$1:$B$40,2)+$D30)</f>
        <v>0</v>
      </c>
      <c r="M30">
        <f>IF(AD30="",0,VLOOKUP(AD30,points!$A$1:$B$40,2)+$D30)</f>
        <v>0</v>
      </c>
      <c r="N30">
        <f>IF(AF30="",0,VLOOKUP(AF30,points!$A$1:$B$40,2)+$D30)</f>
        <v>0</v>
      </c>
      <c r="O30">
        <f>IF(AH30="",0,VLOOKUP(AH30,points!$A$1:$B$40,2)+$D30)</f>
        <v>32</v>
      </c>
      <c r="Q30" s="5">
        <f>IF(ISERROR(VLOOKUP($C30,'1-5-07'!$B$2:$Q$85,14,FALSE)),"",VLOOKUP($C30,'1-5-07'!$B$2:$Q$85,14,FALSE))</f>
        <v>0.04028935185185185</v>
      </c>
      <c r="R30" s="9">
        <f>IF(OR(Q30="",Q30="dnf"),"",RANK(Q30,Q:Q,-1))</f>
        <v>9</v>
      </c>
      <c r="S30" s="5">
        <f>IF(ISERROR(VLOOKUP($C30,'15-5-07'!$B$2:$Q$85,14,FALSE)),"",VLOOKUP($C30,'15-5-07'!$B$2:$Q$85,14,FALSE))</f>
      </c>
      <c r="T30" s="9">
        <f>IF(OR(S30="",S30="dnf"),"",RANK(S30,S:S,-1))</f>
      </c>
      <c r="U30" s="5">
        <f>IF(ISERROR(VLOOKUP($C30,'29-5-07'!$B$2:$Q$91,14,FALSE)),"",VLOOKUP($C30,'29-5-07'!$B$2:$Q$91,14,FALSE))</f>
      </c>
      <c r="V30" s="9">
        <f>IF(OR(U30="",U30="dnf"),"",RANK(U30,U:U,-1))</f>
      </c>
      <c r="W30" s="5">
        <f>IF(ISERROR(VLOOKUP($C30,'12-6-07'!$B$2:$Q$76,14,FALSE)),"",VLOOKUP($C30,'12-6-07'!$B$2:$Q$76,14,FALSE))</f>
      </c>
      <c r="X30" s="9">
        <f>IF(OR(W30="",W30="dnf"),"",RANK(W30,W:W,-1))</f>
      </c>
      <c r="Y30" s="5">
        <f>IF(ISERROR(VLOOKUP($C30,'26-6-07'!$B$2:$Q$76,14,FALSE)),"",VLOOKUP($C30,'26-6-07'!$B$2:$Q$76,14,FALSE))</f>
        <v>0.040636574074074075</v>
      </c>
      <c r="Z30" s="9">
        <f>IF(OR(Y30="",Y30="dnf"),"",RANK(Y30,Y:Y,-1))</f>
        <v>6</v>
      </c>
      <c r="AA30" s="5">
        <f>IF(ISERROR(VLOOKUP($C30,'10-7-07'!$B$2:$Q$76,14,FALSE)),"",VLOOKUP($C30,'10-7-07'!$B$2:$Q$76,14,FALSE))</f>
      </c>
      <c r="AB30" s="9">
        <f>IF(OR(AA30="",AA30="dnf"),"",RANK(AA30,AA:AA,-1))</f>
      </c>
      <c r="AC30" s="5">
        <f>IF(ISERROR(VLOOKUP($C30,'24-7-07'!$B$2:$Q$76,14,FALSE)),"",VLOOKUP($C30,'24-7-07'!$B$2:$Q$76,14,FALSE))</f>
      </c>
      <c r="AD30" s="9">
        <f>IF(OR(AC30="",AC30="dnf"),"",RANK(AC30,AC:AC,-1))</f>
      </c>
      <c r="AE30" s="5">
        <f>IF(ISERROR(VLOOKUP($C30,'7-8-07'!$B$2:$Q$76,14,FALSE)),"",VLOOKUP($C30,'7-8-07'!$B$2:$Q$76,14,FALSE))</f>
      </c>
      <c r="AF30" s="9">
        <f>IF(OR(AE30="",AE30="dnf"),"",RANK(AE30,AE:AE,-1))</f>
      </c>
      <c r="AG30" s="5">
        <f>IF(ISERROR(VLOOKUP($C30,'21-8-07'!$B$2:$Q$76,14,FALSE)),"",VLOOKUP($C30,'21-8-07'!$B$2:$Q$76,14,FALSE))</f>
        <v>0.0419675925925926</v>
      </c>
      <c r="AH30" s="9">
        <f>IF(OR(AG30="",AG30="dnf"),"",RANK(AG30,AG:AG,-1))</f>
        <v>10</v>
      </c>
    </row>
    <row r="31" spans="1:34" ht="12.75">
      <c r="A31">
        <f>RANK(B31,B:B)</f>
        <v>30</v>
      </c>
      <c r="B31" s="10">
        <f>LARGE(F31:O31,1)+LARGE(F31:O31,2)+LARGE(F31:O31,3)+LARGE(F31:O31,4)+LARGE(F31:O31,5)</f>
        <v>100</v>
      </c>
      <c r="C31" t="s">
        <v>198</v>
      </c>
      <c r="E31">
        <f>COUNTIF(G31:O31,"&gt;0")</f>
        <v>5</v>
      </c>
      <c r="F31">
        <f>IF(P31="",0,LARGE(G31:O31,IF(E31&gt;3,4,IF(E31=0,1,E31))))</f>
        <v>0</v>
      </c>
      <c r="G31">
        <f>IF(R31="",0,VLOOKUP(R31,points!$A$1:$B$40,2)+$D31)</f>
        <v>0</v>
      </c>
      <c r="H31">
        <f>IF(T31="",0,VLOOKUP(T31,points!$A$1:$B$40,2)+$D31)</f>
        <v>21</v>
      </c>
      <c r="I31">
        <f>IF(V31="",0,VLOOKUP(V31,points!$A$1:$B$40,2)+$D31)</f>
        <v>22</v>
      </c>
      <c r="J31">
        <f>IF(X31="",0,VLOOKUP(X31,points!$A$1:$B$40,2)+$D31)</f>
        <v>22</v>
      </c>
      <c r="K31">
        <f>IF(Z31="",0,VLOOKUP(Z31,points!$A$1:$B$40,2)+$D31)</f>
        <v>0</v>
      </c>
      <c r="L31">
        <f>IF(AB31="",0,VLOOKUP(AB31,points!$A$1:$B$40,2)+$D31)</f>
        <v>17</v>
      </c>
      <c r="M31">
        <f>IF(AD31="",0,VLOOKUP(AD31,points!$A$1:$B$40,2)+$D31)</f>
        <v>0</v>
      </c>
      <c r="N31">
        <f>IF(AF31="",0,VLOOKUP(AF31,points!$A$1:$B$40,2)+$D31)</f>
        <v>0</v>
      </c>
      <c r="O31">
        <f>IF(AH31="",0,VLOOKUP(AH31,points!$A$1:$B$40,2)+$D31)</f>
        <v>18</v>
      </c>
      <c r="Q31" s="5">
        <f>IF(ISERROR(VLOOKUP($C31,'1-5-07'!$B$2:$Q$85,14,FALSE)),"",VLOOKUP($C31,'1-5-07'!$B$2:$Q$85,14,FALSE))</f>
      </c>
      <c r="R31" s="9">
        <f>IF(OR(Q31="",Q31="dnf"),"",RANK(Q31,Q:Q,-1))</f>
      </c>
      <c r="S31" s="5">
        <f>IF(ISERROR(VLOOKUP($C31,'15-5-07'!$B$2:$Q$85,14,FALSE)),"",VLOOKUP($C31,'15-5-07'!$B$2:$Q$85,14,FALSE))</f>
        <v>0.04805555555555556</v>
      </c>
      <c r="T31" s="9">
        <f>IF(OR(S31="",S31="dnf"),"",RANK(S31,S:S,-1))</f>
        <v>19</v>
      </c>
      <c r="U31" s="5">
        <f>IF(ISERROR(VLOOKUP($C31,'29-5-07'!$B$2:$Q$91,14,FALSE)),"",VLOOKUP($C31,'29-5-07'!$B$2:$Q$91,14,FALSE))</f>
        <v>0.04763888888888889</v>
      </c>
      <c r="V31" s="9">
        <f>IF(OR(U31="",U31="dnf"),"",RANK(U31,U:U,-1))</f>
        <v>18</v>
      </c>
      <c r="W31" s="5">
        <f>IF(ISERROR(VLOOKUP($C31,'12-6-07'!$B$2:$Q$76,14,FALSE)),"",VLOOKUP($C31,'12-6-07'!$B$2:$Q$76,14,FALSE))</f>
        <v>0.044907407407407424</v>
      </c>
      <c r="X31" s="9">
        <f>IF(OR(W31="",W31="dnf"),"",RANK(W31,W:W,-1))</f>
        <v>18</v>
      </c>
      <c r="Y31" s="5">
        <f>IF(ISERROR(VLOOKUP($C31,'26-6-07'!$B$2:$Q$76,14,FALSE)),"",VLOOKUP($C31,'26-6-07'!$B$2:$Q$76,14,FALSE))</f>
      </c>
      <c r="Z31" s="9">
        <f>IF(OR(Y31="",Y31="dnf"),"",RANK(Y31,Y:Y,-1))</f>
      </c>
      <c r="AA31" s="5">
        <f>IF(ISERROR(VLOOKUP($C31,'10-7-07'!$B$2:$Q$76,14,FALSE)),"",VLOOKUP($C31,'10-7-07'!$B$2:$Q$76,14,FALSE))</f>
        <v>0.045196759259259256</v>
      </c>
      <c r="AB31" s="9">
        <f>IF(OR(AA31="",AA31="dnf"),"",RANK(AA31,AA:AA,-1))</f>
        <v>23</v>
      </c>
      <c r="AC31" s="5">
        <f>IF(ISERROR(VLOOKUP($C31,'24-7-07'!$B$2:$Q$76,14,FALSE)),"",VLOOKUP($C31,'24-7-07'!$B$2:$Q$76,14,FALSE))</f>
      </c>
      <c r="AD31" s="9">
        <f>IF(OR(AC31="",AC31="dnf"),"",RANK(AC31,AC:AC,-1))</f>
      </c>
      <c r="AE31" s="5">
        <f>IF(ISERROR(VLOOKUP($C31,'7-8-07'!$B$2:$Q$76,14,FALSE)),"",VLOOKUP($C31,'7-8-07'!$B$2:$Q$76,14,FALSE))</f>
      </c>
      <c r="AF31" s="9">
        <f>IF(OR(AE31="",AE31="dnf"),"",RANK(AE31,AE:AE,-1))</f>
      </c>
      <c r="AG31" s="5">
        <f>IF(ISERROR(VLOOKUP($C31,'21-8-07'!$B$2:$Q$76,14,FALSE)),"",VLOOKUP($C31,'21-8-07'!$B$2:$Q$76,14,FALSE))</f>
        <v>0.04847222222222222</v>
      </c>
      <c r="AH31" s="9">
        <f>IF(OR(AG31="",AG31="dnf"),"",RANK(AG31,AG:AG,-1))</f>
        <v>22</v>
      </c>
    </row>
    <row r="32" spans="1:34" ht="12.75">
      <c r="A32">
        <f>RANK(B32,B:B)</f>
        <v>30</v>
      </c>
      <c r="B32" s="10">
        <f>LARGE(F32:O32,1)+LARGE(F32:O32,2)+LARGE(F32:O32,3)+LARGE(F32:O32,4)+LARGE(F32:O32,5)</f>
        <v>100</v>
      </c>
      <c r="C32" t="s">
        <v>118</v>
      </c>
      <c r="E32">
        <f>COUNTIF(G32:O32,"&gt;0")</f>
        <v>2</v>
      </c>
      <c r="F32">
        <f>IF(P32="",0,LARGE(G32:O32,IF(E32&gt;3,4,IF(E32=0,1,E32))))</f>
        <v>0</v>
      </c>
      <c r="G32">
        <f>IF(R32="",0,VLOOKUP(R32,points!$A$1:$B$40,2)+$D32)</f>
        <v>0</v>
      </c>
      <c r="H32">
        <f>IF(T32="",0,VLOOKUP(T32,points!$A$1:$B$40,2)+$D32)</f>
        <v>0</v>
      </c>
      <c r="I32">
        <f>IF(V32="",0,VLOOKUP(V32,points!$A$1:$B$40,2)+$D32)</f>
        <v>0</v>
      </c>
      <c r="J32">
        <f>IF(X32="",0,VLOOKUP(X32,points!$A$1:$B$40,2)+$D32)</f>
        <v>0</v>
      </c>
      <c r="K32">
        <f>IF(Z32="",0,VLOOKUP(Z32,points!$A$1:$B$40,2)+$D32)</f>
        <v>0</v>
      </c>
      <c r="L32">
        <f>IF(AB32="",0,VLOOKUP(AB32,points!$A$1:$B$40,2)+$D32)</f>
        <v>0</v>
      </c>
      <c r="M32">
        <f>IF(AD32="",0,VLOOKUP(AD32,points!$A$1:$B$40,2)+$D32)</f>
        <v>50</v>
      </c>
      <c r="N32">
        <f>IF(AF32="",0,VLOOKUP(AF32,points!$A$1:$B$40,2)+$D32)</f>
        <v>50</v>
      </c>
      <c r="O32">
        <f>IF(AH32="",0,VLOOKUP(AH32,points!$A$1:$B$40,2)+$D32)</f>
        <v>0</v>
      </c>
      <c r="Q32" s="5">
        <f>IF(ISERROR(VLOOKUP($C32,'1-5-07'!$B$2:$Q$85,14,FALSE)),"",VLOOKUP($C32,'1-5-07'!$B$2:$Q$85,14,FALSE))</f>
      </c>
      <c r="R32" s="9">
        <f>IF(OR(Q32="",Q32="dnf"),"",RANK(Q32,Q:Q,-1))</f>
      </c>
      <c r="S32" s="5">
        <f>IF(ISERROR(VLOOKUP($C32,'15-5-07'!$B$2:$Q$85,14,FALSE)),"",VLOOKUP($C32,'15-5-07'!$B$2:$Q$85,14,FALSE))</f>
      </c>
      <c r="T32" s="9">
        <f>IF(OR(S32="",S32="dnf"),"",RANK(S32,S:S,-1))</f>
      </c>
      <c r="U32" s="5">
        <f>IF(ISERROR(VLOOKUP($C32,'29-5-07'!$B$2:$Q$91,14,FALSE)),"",VLOOKUP($C32,'29-5-07'!$B$2:$Q$91,14,FALSE))</f>
      </c>
      <c r="V32" s="9">
        <f>IF(OR(U32="",U32="dnf"),"",RANK(U32,U:U,-1))</f>
      </c>
      <c r="W32" s="5">
        <f>IF(ISERROR(VLOOKUP($C32,'12-6-07'!$B$2:$Q$76,14,FALSE)),"",VLOOKUP($C32,'12-6-07'!$B$2:$Q$76,14,FALSE))</f>
      </c>
      <c r="X32" s="9">
        <f>IF(OR(W32="",W32="dnf"),"",RANK(W32,W:W,-1))</f>
      </c>
      <c r="Y32" s="5">
        <f>IF(ISERROR(VLOOKUP($C32,'26-6-07'!$B$2:$Q$76,14,FALSE)),"",VLOOKUP($C32,'26-6-07'!$B$2:$Q$76,14,FALSE))</f>
      </c>
      <c r="Z32" s="9">
        <f>IF(OR(Y32="",Y32="dnf"),"",RANK(Y32,Y:Y,-1))</f>
      </c>
      <c r="AA32" s="5">
        <f>IF(ISERROR(VLOOKUP($C32,'10-7-07'!$B$2:$Q$76,14,FALSE)),"",VLOOKUP($C32,'10-7-07'!$B$2:$Q$76,14,FALSE))</f>
      </c>
      <c r="AB32" s="9">
        <f>IF(OR(AA32="",AA32="dnf"),"",RANK(AA32,AA:AA,-1))</f>
      </c>
      <c r="AC32" s="5">
        <f>IF(ISERROR(VLOOKUP($C32,'24-7-07'!$B$2:$Q$76,14,FALSE)),"",VLOOKUP($C32,'24-7-07'!$B$2:$Q$76,14,FALSE))</f>
        <v>0.0362037037037037</v>
      </c>
      <c r="AD32" s="9">
        <f>IF(OR(AC32="",AC32="dnf"),"",RANK(AC32,AC:AC,-1))</f>
        <v>1</v>
      </c>
      <c r="AE32" s="5">
        <f>IF(ISERROR(VLOOKUP($C32,'7-8-07'!$B$2:$Q$76,14,FALSE)),"",VLOOKUP($C32,'7-8-07'!$B$2:$Q$76,14,FALSE))</f>
        <v>0.03543981481481481</v>
      </c>
      <c r="AF32" s="9">
        <f>IF(OR(AE32="",AE32="dnf"),"",RANK(AE32,AE:AE,-1))</f>
        <v>1</v>
      </c>
      <c r="AG32" s="5">
        <f>IF(ISERROR(VLOOKUP($C32,'21-8-07'!$B$2:$Q$76,14,FALSE)),"",VLOOKUP($C32,'21-8-07'!$B$2:$Q$76,14,FALSE))</f>
      </c>
      <c r="AH32" s="9">
        <f>IF(OR(AG32="",AG32="dnf"),"",RANK(AG32,AG:AG,-1))</f>
      </c>
    </row>
    <row r="33" spans="1:34" ht="12.75">
      <c r="A33">
        <f>RANK(B33,B:B)</f>
        <v>32</v>
      </c>
      <c r="B33" s="10">
        <f>LARGE(F33:O33,1)+LARGE(F33:O33,2)+LARGE(F33:O33,3)+LARGE(F33:O33,4)+LARGE(F33:O33,5)</f>
        <v>98</v>
      </c>
      <c r="C33" s="40" t="s">
        <v>145</v>
      </c>
      <c r="D33">
        <v>2</v>
      </c>
      <c r="E33">
        <f>COUNTIF(G33:O33,"&gt;0")</f>
        <v>4</v>
      </c>
      <c r="F33">
        <f>IF(P33="",0,LARGE(G33:O33,IF(E33&gt;3,4,IF(E33=0,1,E33))))</f>
        <v>0</v>
      </c>
      <c r="G33">
        <f>IF(R33="",0,VLOOKUP(R33,points!$A$1:$B$40,2)+$D33)</f>
        <v>26</v>
      </c>
      <c r="H33">
        <f>IF(T33="",0,VLOOKUP(T33,points!$A$1:$B$40,2)+$D33)</f>
        <v>26</v>
      </c>
      <c r="I33">
        <f>IF(V33="",0,VLOOKUP(V33,points!$A$1:$B$40,2)+$D33)</f>
        <v>0</v>
      </c>
      <c r="J33">
        <f>IF(X33="",0,VLOOKUP(X33,points!$A$1:$B$40,2)+$D33)</f>
        <v>0</v>
      </c>
      <c r="K33">
        <f>IF(Z33="",0,VLOOKUP(Z33,points!$A$1:$B$40,2)+$D33)</f>
        <v>26</v>
      </c>
      <c r="L33">
        <f>IF(AB33="",0,VLOOKUP(AB33,points!$A$1:$B$40,2)+$D33)</f>
        <v>0</v>
      </c>
      <c r="M33">
        <f>IF(AD33="",0,VLOOKUP(AD33,points!$A$1:$B$40,2)+$D33)</f>
        <v>20</v>
      </c>
      <c r="N33">
        <f>IF(AF33="",0,VLOOKUP(AF33,points!$A$1:$B$40,2)+$D33)</f>
        <v>0</v>
      </c>
      <c r="O33">
        <f>IF(AH33="",0,VLOOKUP(AH33,points!$A$1:$B$40,2)+$D33)</f>
        <v>0</v>
      </c>
      <c r="Q33" s="5">
        <f>IF(ISERROR(VLOOKUP($C33,'1-5-07'!$B$2:$Q$85,14,FALSE)),"",VLOOKUP($C33,'1-5-07'!$B$2:$Q$85,14,FALSE))</f>
        <v>0.04420138888888889</v>
      </c>
      <c r="R33" s="9">
        <f>IF(OR(Q33="",Q33="dnf"),"",RANK(Q33,Q:Q,-1))</f>
        <v>16</v>
      </c>
      <c r="S33" s="5">
        <f>IF(ISERROR(VLOOKUP($C33,'15-5-07'!$B$2:$Q$85,14,FALSE)),"",VLOOKUP($C33,'15-5-07'!$B$2:$Q$85,14,FALSE))</f>
        <v>0.04488425925925926</v>
      </c>
      <c r="T33" s="9">
        <f>IF(OR(S33="",S33="dnf"),"",RANK(S33,S:S,-1))</f>
        <v>16</v>
      </c>
      <c r="U33" s="5">
        <f>IF(ISERROR(VLOOKUP($C33,'29-5-07'!$B$2:$Q$91,14,FALSE)),"",VLOOKUP($C33,'29-5-07'!$B$2:$Q$91,14,FALSE))</f>
      </c>
      <c r="V33" s="9">
        <f>IF(OR(U33="",U33="dnf"),"",RANK(U33,U:U,-1))</f>
      </c>
      <c r="W33" s="5">
        <f>IF(ISERROR(VLOOKUP($C33,'12-6-07'!$B$2:$Q$76,14,FALSE)),"",VLOOKUP($C33,'12-6-07'!$B$2:$Q$76,14,FALSE))</f>
      </c>
      <c r="X33" s="9">
        <f>IF(OR(W33="",W33="dnf"),"",RANK(W33,W:W,-1))</f>
      </c>
      <c r="Y33" s="5">
        <f>IF(ISERROR(VLOOKUP($C33,'26-6-07'!$B$2:$Q$76,14,FALSE)),"",VLOOKUP($C33,'26-6-07'!$B$2:$Q$76,14,FALSE))</f>
        <v>0.04525462962962963</v>
      </c>
      <c r="Z33" s="9">
        <f>IF(OR(Y33="",Y33="dnf"),"",RANK(Y33,Y:Y,-1))</f>
        <v>16</v>
      </c>
      <c r="AA33" s="5">
        <f>IF(ISERROR(VLOOKUP($C33,'10-7-07'!$B$2:$Q$76,14,FALSE)),"",VLOOKUP($C33,'10-7-07'!$B$2:$Q$76,14,FALSE))</f>
      </c>
      <c r="AB33" s="9">
        <f>IF(OR(AA33="",AA33="dnf"),"",RANK(AA33,AA:AA,-1))</f>
      </c>
      <c r="AC33" s="5">
        <f>IF(ISERROR(VLOOKUP($C33,'24-7-07'!$B$2:$Q$76,14,FALSE)),"",VLOOKUP($C33,'24-7-07'!$B$2:$Q$76,14,FALSE))</f>
        <v>0.04493055555555556</v>
      </c>
      <c r="AD33" s="9">
        <f>IF(OR(AC33="",AC33="dnf"),"",RANK(AC33,AC:AC,-1))</f>
        <v>22</v>
      </c>
      <c r="AE33" s="5">
        <f>IF(ISERROR(VLOOKUP($C33,'7-8-07'!$B$2:$Q$76,14,FALSE)),"",VLOOKUP($C33,'7-8-07'!$B$2:$Q$76,14,FALSE))</f>
      </c>
      <c r="AF33" s="9">
        <f>IF(OR(AE33="",AE33="dnf"),"",RANK(AE33,AE:AE,-1))</f>
      </c>
      <c r="AG33" s="5">
        <f>IF(ISERROR(VLOOKUP($C33,'21-8-07'!$B$2:$Q$76,14,FALSE)),"",VLOOKUP($C33,'21-8-07'!$B$2:$Q$76,14,FALSE))</f>
      </c>
      <c r="AH33" s="9">
        <f>IF(OR(AG33="",AG33="dnf"),"",RANK(AG33,AG:AG,-1))</f>
      </c>
    </row>
    <row r="34" spans="1:34" ht="12.75">
      <c r="A34">
        <f>RANK(B34,B:B)</f>
        <v>33</v>
      </c>
      <c r="B34" s="10">
        <f>LARGE(F34:O34,1)+LARGE(F34:O34,2)+LARGE(F34:O34,3)+LARGE(F34:O34,4)+LARGE(F34:O34,5)</f>
        <v>95</v>
      </c>
      <c r="C34" t="s">
        <v>16</v>
      </c>
      <c r="D34">
        <v>4</v>
      </c>
      <c r="E34">
        <f>COUNTIF(G34:O34,"&gt;0")</f>
        <v>3</v>
      </c>
      <c r="F34">
        <f>IF(P34="",0,LARGE(G34:O34,IF(E34&gt;3,4,IF(E34=0,1,E34))))</f>
        <v>0</v>
      </c>
      <c r="G34">
        <f>IF(R34="",0,VLOOKUP(R34,points!$A$1:$B$40,2)+$D34)</f>
        <v>0</v>
      </c>
      <c r="H34">
        <f>IF(T34="",0,VLOOKUP(T34,points!$A$1:$B$40,2)+$D34)</f>
        <v>32</v>
      </c>
      <c r="I34">
        <f>IF(V34="",0,VLOOKUP(V34,points!$A$1:$B$40,2)+$D34)</f>
        <v>0</v>
      </c>
      <c r="J34">
        <f>IF(X34="",0,VLOOKUP(X34,points!$A$1:$B$40,2)+$D34)</f>
        <v>0</v>
      </c>
      <c r="K34">
        <f>IF(Z34="",0,VLOOKUP(Z34,points!$A$1:$B$40,2)+$D34)</f>
        <v>0</v>
      </c>
      <c r="L34">
        <f>IF(AB34="",0,VLOOKUP(AB34,points!$A$1:$B$40,2)+$D34)</f>
        <v>32</v>
      </c>
      <c r="M34">
        <f>IF(AD34="",0,VLOOKUP(AD34,points!$A$1:$B$40,2)+$D34)</f>
        <v>31</v>
      </c>
      <c r="N34">
        <f>IF(AF34="",0,VLOOKUP(AF34,points!$A$1:$B$40,2)+$D34)</f>
        <v>0</v>
      </c>
      <c r="O34">
        <f>IF(AH34="",0,VLOOKUP(AH34,points!$A$1:$B$40,2)+$D34)</f>
        <v>0</v>
      </c>
      <c r="Q34" s="5">
        <f>IF(ISERROR(VLOOKUP($C34,'1-5-07'!$B$2:$Q$85,14,FALSE)),"",VLOOKUP($C34,'1-5-07'!$B$2:$Q$85,14,FALSE))</f>
      </c>
      <c r="R34" s="9">
        <f>IF(OR(Q34="",Q34="dnf"),"",RANK(Q34,Q:Q,-1))</f>
      </c>
      <c r="S34" s="5">
        <f>IF(ISERROR(VLOOKUP($C34,'15-5-07'!$B$2:$Q$85,14,FALSE)),"",VLOOKUP($C34,'15-5-07'!$B$2:$Q$85,14,FALSE))</f>
        <v>0.04136574074074074</v>
      </c>
      <c r="T34" s="9">
        <f>IF(OR(S34="",S34="dnf"),"",RANK(S34,S:S,-1))</f>
        <v>12</v>
      </c>
      <c r="U34" s="5">
        <f>IF(ISERROR(VLOOKUP($C34,'29-5-07'!$B$2:$Q$91,14,FALSE)),"",VLOOKUP($C34,'29-5-07'!$B$2:$Q$91,14,FALSE))</f>
      </c>
      <c r="V34" s="9">
        <f>IF(OR(U34="",U34="dnf"),"",RANK(U34,U:U,-1))</f>
      </c>
      <c r="W34" s="5" t="str">
        <f>IF(ISERROR(VLOOKUP($C34,'12-6-07'!$B$2:$Q$76,14,FALSE)),"",VLOOKUP($C34,'12-6-07'!$B$2:$Q$76,14,FALSE))</f>
        <v>dnf</v>
      </c>
      <c r="X34" s="9">
        <f>IF(OR(W34="",W34="dnf"),"",RANK(W34,W:W,-1))</f>
      </c>
      <c r="Y34" s="5">
        <f>IF(ISERROR(VLOOKUP($C34,'26-6-07'!$B$2:$Q$76,14,FALSE)),"",VLOOKUP($C34,'26-6-07'!$B$2:$Q$76,14,FALSE))</f>
      </c>
      <c r="Z34" s="9">
        <f>IF(OR(Y34="",Y34="dnf"),"",RANK(Y34,Y:Y,-1))</f>
      </c>
      <c r="AA34" s="5">
        <f>IF(ISERROR(VLOOKUP($C34,'10-7-07'!$B$2:$Q$76,14,FALSE)),"",VLOOKUP($C34,'10-7-07'!$B$2:$Q$76,14,FALSE))</f>
        <v>0.04047453703703703</v>
      </c>
      <c r="AB34" s="9">
        <f>IF(OR(AA34="",AA34="dnf"),"",RANK(AA34,AA:AA,-1))</f>
        <v>12</v>
      </c>
      <c r="AC34" s="5">
        <f>IF(ISERROR(VLOOKUP($C34,'24-7-07'!$B$2:$Q$76,14,FALSE)),"",VLOOKUP($C34,'24-7-07'!$B$2:$Q$76,14,FALSE))</f>
        <v>0.04137731481481481</v>
      </c>
      <c r="AD34" s="9">
        <f>IF(OR(AC34="",AC34="dnf"),"",RANK(AC34,AC:AC,-1))</f>
        <v>13</v>
      </c>
      <c r="AE34" s="5">
        <f>IF(ISERROR(VLOOKUP($C34,'7-8-07'!$B$2:$Q$76,14,FALSE)),"",VLOOKUP($C34,'7-8-07'!$B$2:$Q$76,14,FALSE))</f>
      </c>
      <c r="AF34" s="9">
        <f>IF(OR(AE34="",AE34="dnf"),"",RANK(AE34,AE:AE,-1))</f>
      </c>
      <c r="AG34" s="5">
        <f>IF(ISERROR(VLOOKUP($C34,'21-8-07'!$B$2:$Q$76,14,FALSE)),"",VLOOKUP($C34,'21-8-07'!$B$2:$Q$76,14,FALSE))</f>
      </c>
      <c r="AH34" s="9">
        <f>IF(OR(AG34="",AG34="dnf"),"",RANK(AG34,AG:AG,-1))</f>
      </c>
    </row>
    <row r="35" spans="1:34" ht="12.75">
      <c r="A35">
        <f>RANK(B35,B:B)</f>
        <v>34</v>
      </c>
      <c r="B35" s="10">
        <f>LARGE(F35:O35,1)+LARGE(F35:O35,2)+LARGE(F35:O35,3)+LARGE(F35:O35,4)+LARGE(F35:O35,5)</f>
        <v>89</v>
      </c>
      <c r="C35" t="s">
        <v>159</v>
      </c>
      <c r="E35">
        <f>COUNTIF(G35:O35,"&gt;0")</f>
        <v>3</v>
      </c>
      <c r="F35">
        <f>IF(P35="",0,LARGE(G35:O35,IF(E35&gt;3,4,IF(E35=0,1,E35))))</f>
        <v>0</v>
      </c>
      <c r="G35">
        <f>IF(R35="",0,VLOOKUP(R35,points!$A$1:$B$40,2)+$D35)</f>
        <v>34</v>
      </c>
      <c r="H35">
        <f>IF(T35="",0,VLOOKUP(T35,points!$A$1:$B$40,2)+$D35)</f>
        <v>29</v>
      </c>
      <c r="I35">
        <f>IF(V35="",0,VLOOKUP(V35,points!$A$1:$B$40,2)+$D35)</f>
        <v>0</v>
      </c>
      <c r="J35">
        <f>IF(X35="",0,VLOOKUP(X35,points!$A$1:$B$40,2)+$D35)</f>
        <v>0</v>
      </c>
      <c r="K35">
        <f>IF(Z35="",0,VLOOKUP(Z35,points!$A$1:$B$40,2)+$D35)</f>
        <v>0</v>
      </c>
      <c r="L35">
        <f>IF(AB35="",0,VLOOKUP(AB35,points!$A$1:$B$40,2)+$D35)</f>
        <v>26</v>
      </c>
      <c r="M35">
        <f>IF(AD35="",0,VLOOKUP(AD35,points!$A$1:$B$40,2)+$D35)</f>
        <v>0</v>
      </c>
      <c r="N35">
        <f>IF(AF35="",0,VLOOKUP(AF35,points!$A$1:$B$40,2)+$D35)</f>
        <v>0</v>
      </c>
      <c r="O35">
        <f>IF(AH35="",0,VLOOKUP(AH35,points!$A$1:$B$40,2)+$D35)</f>
        <v>0</v>
      </c>
      <c r="Q35" s="5">
        <f>IF(ISERROR(VLOOKUP($C35,'1-5-07'!$B$2:$Q$85,14,FALSE)),"",VLOOKUP($C35,'1-5-07'!$B$2:$Q$85,14,FALSE))</f>
        <v>0.03952546296296296</v>
      </c>
      <c r="R35" s="9">
        <f>IF(OR(Q35="",Q35="dnf"),"",RANK(Q35,Q:Q,-1))</f>
        <v>6</v>
      </c>
      <c r="S35" s="5">
        <f>IF(ISERROR(VLOOKUP($C35,'15-5-07'!$B$2:$Q$85,14,FALSE)),"",VLOOKUP($C35,'15-5-07'!$B$2:$Q$85,14,FALSE))</f>
        <v>0.04127314814814814</v>
      </c>
      <c r="T35" s="9">
        <f>IF(OR(S35="",S35="dnf"),"",RANK(S35,S:S,-1))</f>
        <v>11</v>
      </c>
      <c r="U35" s="5">
        <f>IF(ISERROR(VLOOKUP($C35,'29-5-07'!$B$2:$Q$91,14,FALSE)),"",VLOOKUP($C35,'29-5-07'!$B$2:$Q$91,14,FALSE))</f>
      </c>
      <c r="V35" s="9">
        <f>IF(OR(U35="",U35="dnf"),"",RANK(U35,U:U,-1))</f>
      </c>
      <c r="W35" s="5">
        <f>IF(ISERROR(VLOOKUP($C35,'12-6-07'!$B$2:$Q$76,14,FALSE)),"",VLOOKUP($C35,'12-6-07'!$B$2:$Q$76,14,FALSE))</f>
      </c>
      <c r="X35" s="9">
        <f>IF(OR(W35="",W35="dnf"),"",RANK(W35,W:W,-1))</f>
      </c>
      <c r="Y35" s="5">
        <f>IF(ISERROR(VLOOKUP($C35,'26-6-07'!$B$2:$Q$76,14,FALSE)),"",VLOOKUP($C35,'26-6-07'!$B$2:$Q$76,14,FALSE))</f>
      </c>
      <c r="Z35" s="9">
        <f>IF(OR(Y35="",Y35="dnf"),"",RANK(Y35,Y:Y,-1))</f>
      </c>
      <c r="AA35" s="5">
        <f>IF(ISERROR(VLOOKUP($C35,'10-7-07'!$B$2:$Q$76,14,FALSE)),"",VLOOKUP($C35,'10-7-07'!$B$2:$Q$76,14,FALSE))</f>
        <v>0.04076388888888889</v>
      </c>
      <c r="AB35" s="9">
        <f>IF(OR(AA35="",AA35="dnf"),"",RANK(AA35,AA:AA,-1))</f>
        <v>14</v>
      </c>
      <c r="AC35" s="5">
        <f>IF(ISERROR(VLOOKUP($C35,'24-7-07'!$B$2:$Q$76,14,FALSE)),"",VLOOKUP($C35,'24-7-07'!$B$2:$Q$76,14,FALSE))</f>
      </c>
      <c r="AD35" s="9">
        <f>IF(OR(AC35="",AC35="dnf"),"",RANK(AC35,AC:AC,-1))</f>
      </c>
      <c r="AE35" s="5">
        <f>IF(ISERROR(VLOOKUP($C35,'7-8-07'!$B$2:$Q$76,14,FALSE)),"",VLOOKUP($C35,'7-8-07'!$B$2:$Q$76,14,FALSE))</f>
      </c>
      <c r="AF35" s="9">
        <f>IF(OR(AE35="",AE35="dnf"),"",RANK(AE35,AE:AE,-1))</f>
      </c>
      <c r="AG35" s="5">
        <f>IF(ISERROR(VLOOKUP($C35,'21-8-07'!$B$2:$Q$76,14,FALSE)),"",VLOOKUP($C35,'21-8-07'!$B$2:$Q$76,14,FALSE))</f>
      </c>
      <c r="AH35" s="9">
        <f>IF(OR(AG35="",AG35="dnf"),"",RANK(AG35,AG:AG,-1))</f>
      </c>
    </row>
    <row r="36" spans="1:34" ht="12.75">
      <c r="A36">
        <f>RANK(B36,B:B)</f>
        <v>35</v>
      </c>
      <c r="B36" s="10">
        <f>LARGE(F36:O36,1)+LARGE(F36:O36,2)+LARGE(F36:O36,3)+LARGE(F36:O36,4)+LARGE(F36:O36,5)</f>
        <v>78</v>
      </c>
      <c r="C36" t="s">
        <v>35</v>
      </c>
      <c r="E36">
        <f>COUNTIF(G36:O36,"&gt;0")</f>
        <v>4</v>
      </c>
      <c r="F36">
        <f>IF(P36="",0,LARGE(G36:O36,IF(E36&gt;3,4,IF(E36=0,1,E36))))</f>
        <v>0</v>
      </c>
      <c r="G36">
        <f>IF(R36="",0,VLOOKUP(R36,points!$A$1:$B$40,2)+$D36)</f>
        <v>21</v>
      </c>
      <c r="H36">
        <f>IF(T36="",0,VLOOKUP(T36,points!$A$1:$B$40,2)+$D36)</f>
        <v>0</v>
      </c>
      <c r="I36">
        <f>IF(V36="",0,VLOOKUP(V36,points!$A$1:$B$40,2)+$D36)</f>
        <v>0</v>
      </c>
      <c r="J36">
        <f>IF(X36="",0,VLOOKUP(X36,points!$A$1:$B$40,2)+$D36)</f>
        <v>0</v>
      </c>
      <c r="K36">
        <f>IF(Z36="",0,VLOOKUP(Z36,points!$A$1:$B$40,2)+$D36)</f>
        <v>0</v>
      </c>
      <c r="L36">
        <f>IF(AB36="",0,VLOOKUP(AB36,points!$A$1:$B$40,2)+$D36)</f>
        <v>16</v>
      </c>
      <c r="M36">
        <f>IF(AD36="",0,VLOOKUP(AD36,points!$A$1:$B$40,2)+$D36)</f>
        <v>17</v>
      </c>
      <c r="N36">
        <f>IF(AF36="",0,VLOOKUP(AF36,points!$A$1:$B$40,2)+$D36)</f>
        <v>24</v>
      </c>
      <c r="O36">
        <f>IF(AH36="",0,VLOOKUP(AH36,points!$A$1:$B$40,2)+$D36)</f>
        <v>0</v>
      </c>
      <c r="Q36" s="5">
        <f>IF(ISERROR(VLOOKUP($C36,'1-5-07'!$B$2:$Q$85,14,FALSE)),"",VLOOKUP($C36,'1-5-07'!$B$2:$Q$85,14,FALSE))</f>
        <v>0.04644675925925926</v>
      </c>
      <c r="R36" s="9">
        <f>IF(OR(Q36="",Q36="dnf"),"",RANK(Q36,Q:Q,-1))</f>
        <v>19</v>
      </c>
      <c r="S36" s="5">
        <f>IF(ISERROR(VLOOKUP($C36,'15-5-07'!$B$2:$Q$85,14,FALSE)),"",VLOOKUP($C36,'15-5-07'!$B$2:$Q$85,14,FALSE))</f>
      </c>
      <c r="T36" s="9">
        <f>IF(OR(S36="",S36="dnf"),"",RANK(S36,S:S,-1))</f>
      </c>
      <c r="U36" s="5">
        <f>IF(ISERROR(VLOOKUP($C36,'29-5-07'!$B$2:$Q$91,14,FALSE)),"",VLOOKUP($C36,'29-5-07'!$B$2:$Q$91,14,FALSE))</f>
      </c>
      <c r="V36" s="9">
        <f>IF(OR(U36="",U36="dnf"),"",RANK(U36,U:U,-1))</f>
      </c>
      <c r="W36" s="5">
        <f>IF(ISERROR(VLOOKUP($C36,'12-6-07'!$B$2:$Q$76,14,FALSE)),"",VLOOKUP($C36,'12-6-07'!$B$2:$Q$76,14,FALSE))</f>
      </c>
      <c r="X36" s="9">
        <f>IF(OR(W36="",W36="dnf"),"",RANK(W36,W:W,-1))</f>
      </c>
      <c r="Y36" s="5">
        <f>IF(ISERROR(VLOOKUP($C36,'26-6-07'!$B$2:$Q$76,14,FALSE)),"",VLOOKUP($C36,'26-6-07'!$B$2:$Q$76,14,FALSE))</f>
      </c>
      <c r="Z36" s="9">
        <f>IF(OR(Y36="",Y36="dnf"),"",RANK(Y36,Y:Y,-1))</f>
      </c>
      <c r="AA36" s="5">
        <f>IF(ISERROR(VLOOKUP($C36,'10-7-07'!$B$2:$Q$76,14,FALSE)),"",VLOOKUP($C36,'10-7-07'!$B$2:$Q$76,14,FALSE))</f>
        <v>0.045439814814814815</v>
      </c>
      <c r="AB36" s="9">
        <f>IF(OR(AA36="",AA36="dnf"),"",RANK(AA36,AA:AA,-1))</f>
        <v>24</v>
      </c>
      <c r="AC36" s="5">
        <f>IF(ISERROR(VLOOKUP($C36,'24-7-07'!$B$2:$Q$76,14,FALSE)),"",VLOOKUP($C36,'24-7-07'!$B$2:$Q$76,14,FALSE))</f>
        <v>0.04564814814814815</v>
      </c>
      <c r="AD36" s="9">
        <f>IF(OR(AC36="",AC36="dnf"),"",RANK(AC36,AC:AC,-1))</f>
        <v>23</v>
      </c>
      <c r="AE36" s="5">
        <f>IF(ISERROR(VLOOKUP($C36,'7-8-07'!$B$2:$Q$76,14,FALSE)),"",VLOOKUP($C36,'7-8-07'!$B$2:$Q$76,14,FALSE))</f>
        <v>0.04803240740740741</v>
      </c>
      <c r="AF36" s="9">
        <f>IF(OR(AE36="",AE36="dnf"),"",RANK(AE36,AE:AE,-1))</f>
        <v>16</v>
      </c>
      <c r="AG36" s="5">
        <f>IF(ISERROR(VLOOKUP($C36,'21-8-07'!$B$2:$Q$76,14,FALSE)),"",VLOOKUP($C36,'21-8-07'!$B$2:$Q$76,14,FALSE))</f>
      </c>
      <c r="AH36" s="9">
        <f>IF(OR(AG36="",AG36="dnf"),"",RANK(AG36,AG:AG,-1))</f>
      </c>
    </row>
    <row r="37" spans="1:34" ht="12.75">
      <c r="A37">
        <f>RANK(B37,B:B)</f>
        <v>36</v>
      </c>
      <c r="B37" s="10">
        <f>LARGE(F37:O37,1)+LARGE(F37:O37,2)+LARGE(F37:O37,3)+LARGE(F37:O37,4)+LARGE(F37:O37,5)</f>
        <v>77</v>
      </c>
      <c r="C37" t="s">
        <v>158</v>
      </c>
      <c r="E37">
        <f>COUNTIF(G37:O37,"&gt;0")</f>
        <v>2</v>
      </c>
      <c r="F37">
        <f>IF(P37="",0,LARGE(G37:O37,IF(E37&gt;3,4,IF(E37=0,1,E37))))</f>
        <v>0</v>
      </c>
      <c r="G37">
        <f>IF(R37="",0,VLOOKUP(R37,points!$A$1:$B$40,2)+$D37)</f>
        <v>37</v>
      </c>
      <c r="H37">
        <f>IF(T37="",0,VLOOKUP(T37,points!$A$1:$B$40,2)+$D37)</f>
        <v>0</v>
      </c>
      <c r="I37">
        <f>IF(V37="",0,VLOOKUP(V37,points!$A$1:$B$40,2)+$D37)</f>
        <v>40</v>
      </c>
      <c r="J37">
        <f>IF(X37="",0,VLOOKUP(X37,points!$A$1:$B$40,2)+$D37)</f>
        <v>0</v>
      </c>
      <c r="K37">
        <f>IF(Z37="",0,VLOOKUP(Z37,points!$A$1:$B$40,2)+$D37)</f>
        <v>0</v>
      </c>
      <c r="L37">
        <f>IF(AB37="",0,VLOOKUP(AB37,points!$A$1:$B$40,2)+$D37)</f>
        <v>0</v>
      </c>
      <c r="M37">
        <f>IF(AD37="",0,VLOOKUP(AD37,points!$A$1:$B$40,2)+$D37)</f>
        <v>0</v>
      </c>
      <c r="N37">
        <f>IF(AF37="",0,VLOOKUP(AF37,points!$A$1:$B$40,2)+$D37)</f>
        <v>0</v>
      </c>
      <c r="O37">
        <f>IF(AH37="",0,VLOOKUP(AH37,points!$A$1:$B$40,2)+$D37)</f>
        <v>0</v>
      </c>
      <c r="Q37" s="5">
        <f>IF(ISERROR(VLOOKUP($C37,'1-5-07'!$B$2:$Q$85,14,FALSE)),"",VLOOKUP($C37,'1-5-07'!$B$2:$Q$85,14,FALSE))</f>
        <v>0.037881944444444454</v>
      </c>
      <c r="R37" s="9">
        <f>IF(OR(Q37="",Q37="dnf"),"",RANK(Q37,Q:Q,-1))</f>
        <v>4</v>
      </c>
      <c r="S37" s="5">
        <f>IF(ISERROR(VLOOKUP($C37,'15-5-07'!$B$2:$Q$85,14,FALSE)),"",VLOOKUP($C37,'15-5-07'!$B$2:$Q$85,14,FALSE))</f>
      </c>
      <c r="T37" s="9">
        <f>IF(OR(S37="",S37="dnf"),"",RANK(S37,S:S,-1))</f>
      </c>
      <c r="U37" s="5">
        <f>IF(ISERROR(VLOOKUP($C37,'29-5-07'!$B$2:$Q$91,14,FALSE)),"",VLOOKUP($C37,'29-5-07'!$B$2:$Q$91,14,FALSE))</f>
        <v>0.0369212962962963</v>
      </c>
      <c r="V37" s="9">
        <f>IF(OR(U37="",U37="dnf"),"",RANK(U37,U:U,-1))</f>
        <v>3</v>
      </c>
      <c r="W37" s="5">
        <f>IF(ISERROR(VLOOKUP($C37,'12-6-07'!$B$2:$Q$76,14,FALSE)),"",VLOOKUP($C37,'12-6-07'!$B$2:$Q$76,14,FALSE))</f>
      </c>
      <c r="X37" s="9">
        <f>IF(OR(W37="",W37="dnf"),"",RANK(W37,W:W,-1))</f>
      </c>
      <c r="Y37" s="5">
        <f>IF(ISERROR(VLOOKUP($C37,'26-6-07'!$B$2:$Q$76,14,FALSE)),"",VLOOKUP($C37,'26-6-07'!$B$2:$Q$76,14,FALSE))</f>
      </c>
      <c r="Z37" s="9">
        <f>IF(OR(Y37="",Y37="dnf"),"",RANK(Y37,Y:Y,-1))</f>
      </c>
      <c r="AA37" s="5">
        <f>IF(ISERROR(VLOOKUP($C37,'10-7-07'!$B$2:$Q$76,14,FALSE)),"",VLOOKUP($C37,'10-7-07'!$B$2:$Q$76,14,FALSE))</f>
      </c>
      <c r="AB37" s="9">
        <f>IF(OR(AA37="",AA37="dnf"),"",RANK(AA37,AA:AA,-1))</f>
      </c>
      <c r="AC37" s="5">
        <f>IF(ISERROR(VLOOKUP($C37,'24-7-07'!$B$2:$Q$76,14,FALSE)),"",VLOOKUP($C37,'24-7-07'!$B$2:$Q$76,14,FALSE))</f>
      </c>
      <c r="AD37" s="9">
        <f>IF(OR(AC37="",AC37="dnf"),"",RANK(AC37,AC:AC,-1))</f>
      </c>
      <c r="AE37" s="5">
        <f>IF(ISERROR(VLOOKUP($C37,'7-8-07'!$B$2:$Q$76,14,FALSE)),"",VLOOKUP($C37,'7-8-07'!$B$2:$Q$76,14,FALSE))</f>
      </c>
      <c r="AF37" s="9">
        <f>IF(OR(AE37="",AE37="dnf"),"",RANK(AE37,AE:AE,-1))</f>
      </c>
      <c r="AG37" s="5">
        <f>IF(ISERROR(VLOOKUP($C37,'21-8-07'!$B$2:$Q$76,14,FALSE)),"",VLOOKUP($C37,'21-8-07'!$B$2:$Q$76,14,FALSE))</f>
      </c>
      <c r="AH37" s="9">
        <f>IF(OR(AG37="",AG37="dnf"),"",RANK(AG37,AG:AG,-1))</f>
      </c>
    </row>
    <row r="38" spans="1:34" ht="12.75">
      <c r="A38">
        <f>RANK(B38,B:B)</f>
        <v>37</v>
      </c>
      <c r="B38" s="10">
        <f>LARGE(F38:O38,1)+LARGE(F38:O38,2)+LARGE(F38:O38,3)+LARGE(F38:O38,4)+LARGE(F38:O38,5)</f>
        <v>71</v>
      </c>
      <c r="C38" t="s">
        <v>212</v>
      </c>
      <c r="D38">
        <v>2</v>
      </c>
      <c r="E38">
        <f>COUNTIF(G38:O38,"&gt;0")</f>
        <v>3</v>
      </c>
      <c r="F38">
        <f>IF(P38="",0,LARGE(G38:O38,IF(E38&gt;3,4,IF(E38=0,1,E38))))</f>
        <v>0</v>
      </c>
      <c r="G38">
        <f>IF(R38="",0,VLOOKUP(R38,points!$A$1:$B$40,2)+$D38)</f>
        <v>0</v>
      </c>
      <c r="H38">
        <f>IF(T38="",0,VLOOKUP(T38,points!$A$1:$B$40,2)+$D38)</f>
        <v>0</v>
      </c>
      <c r="I38">
        <f>IF(V38="",0,VLOOKUP(V38,points!$A$1:$B$40,2)+$D38)</f>
        <v>0</v>
      </c>
      <c r="J38">
        <f>IF(X38="",0,VLOOKUP(X38,points!$A$1:$B$40,2)+$D38)</f>
        <v>22</v>
      </c>
      <c r="K38">
        <f>IF(Z38="",0,VLOOKUP(Z38,points!$A$1:$B$40,2)+$D38)</f>
        <v>24</v>
      </c>
      <c r="L38">
        <f>IF(AB38="",0,VLOOKUP(AB38,points!$A$1:$B$40,2)+$D38)</f>
        <v>0</v>
      </c>
      <c r="M38">
        <f>IF(AD38="",0,VLOOKUP(AD38,points!$A$1:$B$40,2)+$D38)</f>
        <v>0</v>
      </c>
      <c r="N38">
        <f>IF(AF38="",0,VLOOKUP(AF38,points!$A$1:$B$40,2)+$D38)</f>
        <v>25</v>
      </c>
      <c r="O38">
        <f>IF(AH38="",0,VLOOKUP(AH38,points!$A$1:$B$40,2)+$D38)</f>
        <v>0</v>
      </c>
      <c r="Q38" s="5">
        <f>IF(ISERROR(VLOOKUP($C38,'1-5-07'!$B$2:$Q$85,14,FALSE)),"",VLOOKUP($C38,'1-5-07'!$B$2:$Q$85,14,FALSE))</f>
      </c>
      <c r="R38" s="9">
        <f>IF(OR(Q38="",Q38="dnf"),"",RANK(Q38,Q:Q,-1))</f>
      </c>
      <c r="S38" s="5">
        <f>IF(ISERROR(VLOOKUP($C38,'15-5-07'!$B$2:$Q$85,14,FALSE)),"",VLOOKUP($C38,'15-5-07'!$B$2:$Q$85,14,FALSE))</f>
      </c>
      <c r="T38" s="9">
        <f>IF(OR(S38="",S38="dnf"),"",RANK(S38,S:S,-1))</f>
      </c>
      <c r="U38" s="5">
        <f>IF(ISERROR(VLOOKUP($C38,'29-5-07'!$B$2:$Q$91,14,FALSE)),"",VLOOKUP($C38,'29-5-07'!$B$2:$Q$91,14,FALSE))</f>
      </c>
      <c r="V38" s="9">
        <f>IF(OR(U38="",U38="dnf"),"",RANK(U38,U:U,-1))</f>
      </c>
      <c r="W38" s="5">
        <f>IF(ISERROR(VLOOKUP($C38,'12-6-07'!$B$2:$Q$76,14,FALSE)),"",VLOOKUP($C38,'12-6-07'!$B$2:$Q$76,14,FALSE))</f>
        <v>0.04791666666666668</v>
      </c>
      <c r="X38" s="9">
        <f>IF(OR(W38="",W38="dnf"),"",RANK(W38,W:W,-1))</f>
        <v>20</v>
      </c>
      <c r="Y38" s="5">
        <f>IF(ISERROR(VLOOKUP($C38,'26-6-07'!$B$2:$Q$76,14,FALSE)),"",VLOOKUP($C38,'26-6-07'!$B$2:$Q$76,14,FALSE))</f>
        <v>0.04814814814814815</v>
      </c>
      <c r="Z38" s="9">
        <f>IF(OR(Y38="",Y38="dnf"),"",RANK(Y38,Y:Y,-1))</f>
        <v>18</v>
      </c>
      <c r="AA38" s="5">
        <f>IF(ISERROR(VLOOKUP($C38,'10-7-07'!$B$2:$Q$76,14,FALSE)),"",VLOOKUP($C38,'10-7-07'!$B$2:$Q$76,14,FALSE))</f>
      </c>
      <c r="AB38" s="9">
        <f>IF(OR(AA38="",AA38="dnf"),"",RANK(AA38,AA:AA,-1))</f>
      </c>
      <c r="AC38" s="5">
        <f>IF(ISERROR(VLOOKUP($C38,'24-7-07'!$B$2:$Q$76,14,FALSE)),"",VLOOKUP($C38,'24-7-07'!$B$2:$Q$76,14,FALSE))</f>
      </c>
      <c r="AD38" s="9">
        <f>IF(OR(AC38="",AC38="dnf"),"",RANK(AC38,AC:AC,-1))</f>
      </c>
      <c r="AE38" s="5">
        <f>IF(ISERROR(VLOOKUP($C38,'7-8-07'!$B$2:$Q$76,14,FALSE)),"",VLOOKUP($C38,'7-8-07'!$B$2:$Q$76,14,FALSE))</f>
        <v>0.048564814814814825</v>
      </c>
      <c r="AF38" s="9">
        <f>IF(OR(AE38="",AE38="dnf"),"",RANK(AE38,AE:AE,-1))</f>
        <v>17</v>
      </c>
      <c r="AG38" s="5">
        <f>IF(ISERROR(VLOOKUP($C38,'21-8-07'!$B$2:$Q$76,14,FALSE)),"",VLOOKUP($C38,'21-8-07'!$B$2:$Q$76,14,FALSE))</f>
      </c>
      <c r="AH38" s="9">
        <f>IF(OR(AG38="",AG38="dnf"),"",RANK(AG38,AG:AG,-1))</f>
      </c>
    </row>
    <row r="39" spans="1:34" ht="12.75">
      <c r="A39">
        <f>RANK(B39,B:B)</f>
        <v>38</v>
      </c>
      <c r="B39" s="10">
        <f>LARGE(F39:O39,1)+LARGE(F39:O39,2)+LARGE(F39:O39,3)+LARGE(F39:O39,4)+LARGE(F39:O39,5)</f>
        <v>68</v>
      </c>
      <c r="C39" t="s">
        <v>223</v>
      </c>
      <c r="E39">
        <f>COUNTIF(G39:O39,"&gt;0")</f>
        <v>3</v>
      </c>
      <c r="F39">
        <f>IF(P39="",0,LARGE(G39:O39,IF(E39&gt;3,4,IF(E39=0,1,E39))))</f>
        <v>0</v>
      </c>
      <c r="G39">
        <f>IF(R39="",0,VLOOKUP(R39,points!$A$1:$B$40,2)+$D39)</f>
        <v>0</v>
      </c>
      <c r="H39">
        <f>IF(T39="",0,VLOOKUP(T39,points!$A$1:$B$40,2)+$D39)</f>
        <v>0</v>
      </c>
      <c r="I39">
        <f>IF(V39="",0,VLOOKUP(V39,points!$A$1:$B$40,2)+$D39)</f>
        <v>0</v>
      </c>
      <c r="J39">
        <f>IF(X39="",0,VLOOKUP(X39,points!$A$1:$B$40,2)+$D39)</f>
        <v>0</v>
      </c>
      <c r="K39">
        <f>IF(Z39="",0,VLOOKUP(Z39,points!$A$1:$B$40,2)+$D39)</f>
        <v>0</v>
      </c>
      <c r="L39">
        <f>IF(AB39="",0,VLOOKUP(AB39,points!$A$1:$B$40,2)+$D39)</f>
        <v>19</v>
      </c>
      <c r="M39">
        <f>IF(AD39="",0,VLOOKUP(AD39,points!$A$1:$B$40,2)+$D39)</f>
        <v>0</v>
      </c>
      <c r="N39">
        <f>IF(AF39="",0,VLOOKUP(AF39,points!$A$1:$B$40,2)+$D39)</f>
        <v>28</v>
      </c>
      <c r="O39">
        <f>IF(AH39="",0,VLOOKUP(AH39,points!$A$1:$B$40,2)+$D39)</f>
        <v>21</v>
      </c>
      <c r="Q39" s="5">
        <f>IF(ISERROR(VLOOKUP($C39,'1-5-07'!$B$2:$Q$85,14,FALSE)),"",VLOOKUP($C39,'1-5-07'!$B$2:$Q$85,14,FALSE))</f>
      </c>
      <c r="R39" s="9">
        <f>IF(OR(Q39="",Q39="dnf"),"",RANK(Q39,Q:Q,-1))</f>
      </c>
      <c r="S39" s="5">
        <f>IF(ISERROR(VLOOKUP($C39,'15-5-07'!$B$2:$Q$85,14,FALSE)),"",VLOOKUP($C39,'15-5-07'!$B$2:$Q$85,14,FALSE))</f>
      </c>
      <c r="T39" s="9">
        <f>IF(OR(S39="",S39="dnf"),"",RANK(S39,S:S,-1))</f>
      </c>
      <c r="U39" s="5">
        <f>IF(ISERROR(VLOOKUP($C39,'29-5-07'!$B$2:$Q$91,14,FALSE)),"",VLOOKUP($C39,'29-5-07'!$B$2:$Q$91,14,FALSE))</f>
      </c>
      <c r="V39" s="9">
        <f>IF(OR(U39="",U39="dnf"),"",RANK(U39,U:U,-1))</f>
      </c>
      <c r="W39" s="5">
        <f>IF(ISERROR(VLOOKUP($C39,'12-6-07'!$B$2:$Q$76,14,FALSE)),"",VLOOKUP($C39,'12-6-07'!$B$2:$Q$76,14,FALSE))</f>
      </c>
      <c r="X39" s="9">
        <f>IF(OR(W39="",W39="dnf"),"",RANK(W39,W:W,-1))</f>
      </c>
      <c r="Y39" s="5">
        <f>IF(ISERROR(VLOOKUP($C39,'26-6-07'!$B$2:$Q$76,14,FALSE)),"",VLOOKUP($C39,'26-6-07'!$B$2:$Q$76,14,FALSE))</f>
      </c>
      <c r="Z39" s="9">
        <f>IF(OR(Y39="",Y39="dnf"),"",RANK(Y39,Y:Y,-1))</f>
      </c>
      <c r="AA39" s="5">
        <f>IF(ISERROR(VLOOKUP($C39,'10-7-07'!$B$2:$Q$76,14,FALSE)),"",VLOOKUP($C39,'10-7-07'!$B$2:$Q$76,14,FALSE))</f>
        <v>0.04421296296296297</v>
      </c>
      <c r="AB39" s="9">
        <f>IF(OR(AA39="",AA39="dnf"),"",RANK(AA39,AA:AA,-1))</f>
        <v>21</v>
      </c>
      <c r="AC39" s="5">
        <f>IF(ISERROR(VLOOKUP($C39,'24-7-07'!$B$2:$Q$76,14,FALSE)),"",VLOOKUP($C39,'24-7-07'!$B$2:$Q$76,14,FALSE))</f>
      </c>
      <c r="AD39" s="9">
        <f>IF(OR(AC39="",AC39="dnf"),"",RANK(AC39,AC:AC,-1))</f>
      </c>
      <c r="AE39" s="5">
        <f>IF(ISERROR(VLOOKUP($C39,'7-8-07'!$B$2:$Q$76,14,FALSE)),"",VLOOKUP($C39,'7-8-07'!$B$2:$Q$76,14,FALSE))</f>
        <v>0.04523148148148149</v>
      </c>
      <c r="AF39" s="9">
        <f>IF(OR(AE39="",AE39="dnf"),"",RANK(AE39,AE:AE,-1))</f>
        <v>12</v>
      </c>
      <c r="AG39" s="5">
        <f>IF(ISERROR(VLOOKUP($C39,'21-8-07'!$B$2:$Q$76,14,FALSE)),"",VLOOKUP($C39,'21-8-07'!$B$2:$Q$76,14,FALSE))</f>
        <v>0.04574074074074074</v>
      </c>
      <c r="AH39" s="9">
        <f>IF(OR(AG39="",AG39="dnf"),"",RANK(AG39,AG:AG,-1))</f>
        <v>19</v>
      </c>
    </row>
    <row r="40" spans="1:34" ht="12.75">
      <c r="A40">
        <f>RANK(B40,B:B)</f>
        <v>39</v>
      </c>
      <c r="B40" s="10">
        <f>LARGE(F40:O40,1)+LARGE(F40:O40,2)+LARGE(F40:O40,3)+LARGE(F40:O40,4)+LARGE(F40:O40,5)</f>
        <v>66</v>
      </c>
      <c r="C40" t="s">
        <v>148</v>
      </c>
      <c r="E40">
        <f>COUNTIF(G40:O40,"&gt;0")</f>
        <v>2</v>
      </c>
      <c r="F40">
        <f>IF(P40="",0,LARGE(G40:O40,IF(E40&gt;3,4,IF(E40=0,1,E40))))</f>
        <v>0</v>
      </c>
      <c r="G40">
        <f>IF(R40="",0,VLOOKUP(R40,points!$A$1:$B$40,2)+$D40)</f>
        <v>0</v>
      </c>
      <c r="H40">
        <f>IF(T40="",0,VLOOKUP(T40,points!$A$1:$B$40,2)+$D40)</f>
        <v>32</v>
      </c>
      <c r="I40">
        <f>IF(V40="",0,VLOOKUP(V40,points!$A$1:$B$40,2)+$D40)</f>
        <v>0</v>
      </c>
      <c r="J40">
        <f>IF(X40="",0,VLOOKUP(X40,points!$A$1:$B$40,2)+$D40)</f>
        <v>34</v>
      </c>
      <c r="K40">
        <f>IF(Z40="",0,VLOOKUP(Z40,points!$A$1:$B$40,2)+$D40)</f>
        <v>0</v>
      </c>
      <c r="L40">
        <f>IF(AB40="",0,VLOOKUP(AB40,points!$A$1:$B$40,2)+$D40)</f>
        <v>0</v>
      </c>
      <c r="M40">
        <f>IF(AD40="",0,VLOOKUP(AD40,points!$A$1:$B$40,2)+$D40)</f>
        <v>0</v>
      </c>
      <c r="N40">
        <f>IF(AF40="",0,VLOOKUP(AF40,points!$A$1:$B$40,2)+$D40)</f>
        <v>0</v>
      </c>
      <c r="O40">
        <f>IF(AH40="",0,VLOOKUP(AH40,points!$A$1:$B$40,2)+$D40)</f>
        <v>0</v>
      </c>
      <c r="Q40" s="5">
        <f>IF(ISERROR(VLOOKUP($C40,'1-5-07'!$B$2:$Q$85,14,FALSE)),"",VLOOKUP($C40,'1-5-07'!$B$2:$Q$85,14,FALSE))</f>
      </c>
      <c r="R40" s="9">
        <f>IF(OR(Q40="",Q40="dnf"),"",RANK(Q40,Q:Q,-1))</f>
      </c>
      <c r="S40" s="5">
        <f>IF(ISERROR(VLOOKUP($C40,'15-5-07'!$B$2:$Q$85,14,FALSE)),"",VLOOKUP($C40,'15-5-07'!$B$2:$Q$85,14,FALSE))</f>
        <v>0.040567129629629634</v>
      </c>
      <c r="T40" s="9">
        <f>IF(OR(S40="",S40="dnf"),"",RANK(S40,S:S,-1))</f>
        <v>8</v>
      </c>
      <c r="U40" s="5">
        <f>IF(ISERROR(VLOOKUP($C40,'29-5-07'!$B$2:$Q$91,14,FALSE)),"",VLOOKUP($C40,'29-5-07'!$B$2:$Q$91,14,FALSE))</f>
      </c>
      <c r="V40" s="9">
        <f>IF(OR(U40="",U40="dnf"),"",RANK(U40,U:U,-1))</f>
      </c>
      <c r="W40" s="5">
        <f>IF(ISERROR(VLOOKUP($C40,'12-6-07'!$B$2:$Q$76,14,FALSE)),"",VLOOKUP($C40,'12-6-07'!$B$2:$Q$76,14,FALSE))</f>
        <v>0.039699074074074074</v>
      </c>
      <c r="X40" s="9">
        <f>IF(OR(W40="",W40="dnf"),"",RANK(W40,W:W,-1))</f>
        <v>6</v>
      </c>
      <c r="Y40" s="5">
        <f>IF(ISERROR(VLOOKUP($C40,'26-6-07'!$B$2:$Q$76,14,FALSE)),"",VLOOKUP($C40,'26-6-07'!$B$2:$Q$76,14,FALSE))</f>
      </c>
      <c r="Z40" s="9">
        <f>IF(OR(Y40="",Y40="dnf"),"",RANK(Y40,Y:Y,-1))</f>
      </c>
      <c r="AA40" s="5">
        <f>IF(ISERROR(VLOOKUP($C40,'10-7-07'!$B$2:$Q$76,14,FALSE)),"",VLOOKUP($C40,'10-7-07'!$B$2:$Q$76,14,FALSE))</f>
      </c>
      <c r="AB40" s="9">
        <f>IF(OR(AA40="",AA40="dnf"),"",RANK(AA40,AA:AA,-1))</f>
      </c>
      <c r="AC40" s="5">
        <f>IF(ISERROR(VLOOKUP($C40,'24-7-07'!$B$2:$Q$76,14,FALSE)),"",VLOOKUP($C40,'24-7-07'!$B$2:$Q$76,14,FALSE))</f>
      </c>
      <c r="AD40" s="9">
        <f>IF(OR(AC40="",AC40="dnf"),"",RANK(AC40,AC:AC,-1))</f>
      </c>
      <c r="AE40" s="5">
        <f>IF(ISERROR(VLOOKUP($C40,'7-8-07'!$B$2:$Q$76,14,FALSE)),"",VLOOKUP($C40,'7-8-07'!$B$2:$Q$76,14,FALSE))</f>
      </c>
      <c r="AF40" s="9">
        <f>IF(OR(AE40="",AE40="dnf"),"",RANK(AE40,AE:AE,-1))</f>
      </c>
      <c r="AG40" s="5">
        <f>IF(ISERROR(VLOOKUP($C40,'21-8-07'!$B$2:$Q$76,14,FALSE)),"",VLOOKUP($C40,'21-8-07'!$B$2:$Q$76,14,FALSE))</f>
      </c>
      <c r="AH40" s="9">
        <f>IF(OR(AG40="",AG40="dnf"),"",RANK(AG40,AG:AG,-1))</f>
      </c>
    </row>
    <row r="41" spans="1:34" ht="12.75">
      <c r="A41">
        <f>RANK(B41,B:B)</f>
        <v>40</v>
      </c>
      <c r="B41" s="10">
        <f>LARGE(F41:O41,1)+LARGE(F41:O41,2)+LARGE(F41:O41,3)+LARGE(F41:O41,4)+LARGE(F41:O41,5)</f>
        <v>64</v>
      </c>
      <c r="C41" t="s">
        <v>228</v>
      </c>
      <c r="E41">
        <f>COUNTIF(G41:O41,"&gt;0")</f>
        <v>2</v>
      </c>
      <c r="F41">
        <f>IF(P41="",0,LARGE(G41:O41,IF(E41&gt;3,4,IF(E41=0,1,E41))))</f>
        <v>0</v>
      </c>
      <c r="G41">
        <f>IF(R41="",0,VLOOKUP(R41,points!$A$1:$B$40,2)+$D41)</f>
        <v>0</v>
      </c>
      <c r="H41">
        <f>IF(T41="",0,VLOOKUP(T41,points!$A$1:$B$40,2)+$D41)</f>
        <v>0</v>
      </c>
      <c r="I41">
        <f>IF(V41="",0,VLOOKUP(V41,points!$A$1:$B$40,2)+$D41)</f>
        <v>0</v>
      </c>
      <c r="J41">
        <f>IF(X41="",0,VLOOKUP(X41,points!$A$1:$B$40,2)+$D41)</f>
        <v>0</v>
      </c>
      <c r="K41">
        <f>IF(Z41="",0,VLOOKUP(Z41,points!$A$1:$B$40,2)+$D41)</f>
        <v>0</v>
      </c>
      <c r="L41">
        <f>IF(AB41="",0,VLOOKUP(AB41,points!$A$1:$B$40,2)+$D41)</f>
        <v>0</v>
      </c>
      <c r="M41">
        <f>IF(AD41="",0,VLOOKUP(AD41,points!$A$1:$B$40,2)+$D41)</f>
        <v>0</v>
      </c>
      <c r="N41">
        <f>IF(AF41="",0,VLOOKUP(AF41,points!$A$1:$B$40,2)+$D41)</f>
        <v>33</v>
      </c>
      <c r="O41">
        <f>IF(AH41="",0,VLOOKUP(AH41,points!$A$1:$B$40,2)+$D41)</f>
        <v>31</v>
      </c>
      <c r="Q41" s="5">
        <f>IF(ISERROR(VLOOKUP($C41,'1-5-07'!$B$2:$Q$85,14,FALSE)),"",VLOOKUP($C41,'1-5-07'!$B$2:$Q$85,14,FALSE))</f>
      </c>
      <c r="R41" s="9">
        <f>IF(OR(Q41="",Q41="dnf"),"",RANK(Q41,Q:Q,-1))</f>
      </c>
      <c r="S41" s="5">
        <f>IF(ISERROR(VLOOKUP($C41,'15-5-07'!$B$2:$Q$85,14,FALSE)),"",VLOOKUP($C41,'15-5-07'!$B$2:$Q$85,14,FALSE))</f>
      </c>
      <c r="T41" s="9">
        <f>IF(OR(S41="",S41="dnf"),"",RANK(S41,S:S,-1))</f>
      </c>
      <c r="U41" s="5">
        <f>IF(ISERROR(VLOOKUP($C41,'29-5-07'!$B$2:$Q$91,14,FALSE)),"",VLOOKUP($C41,'29-5-07'!$B$2:$Q$91,14,FALSE))</f>
      </c>
      <c r="V41" s="9">
        <f>IF(OR(U41="",U41="dnf"),"",RANK(U41,U:U,-1))</f>
      </c>
      <c r="W41" s="5">
        <f>IF(ISERROR(VLOOKUP($C41,'12-6-07'!$B$2:$Q$76,14,FALSE)),"",VLOOKUP($C41,'12-6-07'!$B$2:$Q$76,14,FALSE))</f>
      </c>
      <c r="X41" s="9">
        <f>IF(OR(W41="",W41="dnf"),"",RANK(W41,W:W,-1))</f>
      </c>
      <c r="Y41" s="5">
        <f>IF(ISERROR(VLOOKUP($C41,'26-6-07'!$B$2:$Q$76,14,FALSE)),"",VLOOKUP($C41,'26-6-07'!$B$2:$Q$76,14,FALSE))</f>
      </c>
      <c r="Z41" s="9">
        <f>IF(OR(Y41="",Y41="dnf"),"",RANK(Y41,Y:Y,-1))</f>
      </c>
      <c r="AA41" s="5">
        <f>IF(ISERROR(VLOOKUP($C41,'10-7-07'!$B$2:$Q$76,14,FALSE)),"",VLOOKUP($C41,'10-7-07'!$B$2:$Q$76,14,FALSE))</f>
      </c>
      <c r="AB41" s="9">
        <f>IF(OR(AA41="",AA41="dnf"),"",RANK(AA41,AA:AA,-1))</f>
      </c>
      <c r="AC41" s="5">
        <f>IF(ISERROR(VLOOKUP($C41,'24-7-07'!$B$2:$Q$76,14,FALSE)),"",VLOOKUP($C41,'24-7-07'!$B$2:$Q$76,14,FALSE))</f>
      </c>
      <c r="AD41" s="9">
        <f>IF(OR(AC41="",AC41="dnf"),"",RANK(AC41,AC:AC,-1))</f>
      </c>
      <c r="AE41" s="5">
        <f>IF(ISERROR(VLOOKUP($C41,'7-8-07'!$B$2:$Q$76,14,FALSE)),"",VLOOKUP($C41,'7-8-07'!$B$2:$Q$76,14,FALSE))</f>
        <v>0.04217592592592592</v>
      </c>
      <c r="AF41" s="9">
        <f>IF(OR(AE41="",AE41="dnf"),"",RANK(AE41,AE:AE,-1))</f>
        <v>7</v>
      </c>
      <c r="AG41" s="5">
        <f>IF(ISERROR(VLOOKUP($C41,'21-8-07'!$B$2:$Q$76,14,FALSE)),"",VLOOKUP($C41,'21-8-07'!$B$2:$Q$76,14,FALSE))</f>
        <v>0.0410763888888889</v>
      </c>
      <c r="AH41" s="9">
        <f>IF(OR(AG41="",AG41="dnf"),"",RANK(AG41,AG:AG,-1))</f>
        <v>9</v>
      </c>
    </row>
    <row r="42" spans="1:34" ht="12.75">
      <c r="A42">
        <f>RANK(B42,B:B)</f>
        <v>41</v>
      </c>
      <c r="B42" s="10">
        <f>LARGE(F42:O42,1)+LARGE(F42:O42,2)+LARGE(F42:O42,3)+LARGE(F42:O42,4)+LARGE(F42:O42,5)</f>
        <v>63</v>
      </c>
      <c r="C42" t="s">
        <v>221</v>
      </c>
      <c r="E42">
        <f>COUNTIF(G42:O42,"&gt;0")</f>
        <v>2</v>
      </c>
      <c r="F42">
        <f>IF(P42="",0,LARGE(G42:O42,IF(E42&gt;3,4,IF(E42=0,1,E42))))</f>
        <v>0</v>
      </c>
      <c r="G42">
        <f>IF(R42="",0,VLOOKUP(R42,points!$A$1:$B$40,2)+$D42)</f>
        <v>0</v>
      </c>
      <c r="H42">
        <f>IF(T42="",0,VLOOKUP(T42,points!$A$1:$B$40,2)+$D42)</f>
        <v>0</v>
      </c>
      <c r="I42">
        <f>IF(V42="",0,VLOOKUP(V42,points!$A$1:$B$40,2)+$D42)</f>
        <v>0</v>
      </c>
      <c r="J42">
        <f>IF(X42="",0,VLOOKUP(X42,points!$A$1:$B$40,2)+$D42)</f>
        <v>0</v>
      </c>
      <c r="K42">
        <f>IF(Z42="",0,VLOOKUP(Z42,points!$A$1:$B$40,2)+$D42)</f>
        <v>0</v>
      </c>
      <c r="L42">
        <f>IF(AB42="",0,VLOOKUP(AB42,points!$A$1:$B$40,2)+$D42)</f>
        <v>30</v>
      </c>
      <c r="M42">
        <f>IF(AD42="",0,VLOOKUP(AD42,points!$A$1:$B$40,2)+$D42)</f>
        <v>33</v>
      </c>
      <c r="N42">
        <f>IF(AF42="",0,VLOOKUP(AF42,points!$A$1:$B$40,2)+$D42)</f>
        <v>0</v>
      </c>
      <c r="O42">
        <f>IF(AH42="",0,VLOOKUP(AH42,points!$A$1:$B$40,2)+$D42)</f>
        <v>0</v>
      </c>
      <c r="Q42" s="5">
        <f>IF(ISERROR(VLOOKUP($C42,'1-5-07'!$B$2:$Q$85,14,FALSE)),"",VLOOKUP($C42,'1-5-07'!$B$2:$Q$85,14,FALSE))</f>
      </c>
      <c r="R42" s="9">
        <f>IF(OR(Q42="",Q42="dnf"),"",RANK(Q42,Q:Q,-1))</f>
      </c>
      <c r="S42" s="5">
        <f>IF(ISERROR(VLOOKUP($C42,'15-5-07'!$B$2:$Q$85,14,FALSE)),"",VLOOKUP($C42,'15-5-07'!$B$2:$Q$85,14,FALSE))</f>
      </c>
      <c r="T42" s="9">
        <f>IF(OR(S42="",S42="dnf"),"",RANK(S42,S:S,-1))</f>
      </c>
      <c r="U42" s="5">
        <f>IF(ISERROR(VLOOKUP($C42,'29-5-07'!$B$2:$Q$91,14,FALSE)),"",VLOOKUP($C42,'29-5-07'!$B$2:$Q$91,14,FALSE))</f>
      </c>
      <c r="V42" s="9">
        <f>IF(OR(U42="",U42="dnf"),"",RANK(U42,U:U,-1))</f>
      </c>
      <c r="W42" s="5">
        <f>IF(ISERROR(VLOOKUP($C42,'12-6-07'!$B$2:$Q$76,14,FALSE)),"",VLOOKUP($C42,'12-6-07'!$B$2:$Q$76,14,FALSE))</f>
      </c>
      <c r="X42" s="9">
        <f>IF(OR(W42="",W42="dnf"),"",RANK(W42,W:W,-1))</f>
      </c>
      <c r="Y42" s="5">
        <f>IF(ISERROR(VLOOKUP($C42,'26-6-07'!$B$2:$Q$76,14,FALSE)),"",VLOOKUP($C42,'26-6-07'!$B$2:$Q$76,14,FALSE))</f>
      </c>
      <c r="Z42" s="9">
        <f>IF(OR(Y42="",Y42="dnf"),"",RANK(Y42,Y:Y,-1))</f>
      </c>
      <c r="AA42" s="5">
        <f>IF(ISERROR(VLOOKUP($C42,'10-7-07'!$B$2:$Q$76,14,FALSE)),"",VLOOKUP($C42,'10-7-07'!$B$2:$Q$76,14,FALSE))</f>
        <v>0.040023148148148155</v>
      </c>
      <c r="AB42" s="9">
        <f>IF(OR(AA42="",AA42="dnf"),"",RANK(AA42,AA:AA,-1))</f>
        <v>10</v>
      </c>
      <c r="AC42" s="5">
        <f>IF(ISERROR(VLOOKUP($C42,'24-7-07'!$B$2:$Q$76,14,FALSE)),"",VLOOKUP($C42,'24-7-07'!$B$2:$Q$76,14,FALSE))</f>
        <v>0.03946759259259258</v>
      </c>
      <c r="AD42" s="9">
        <f>IF(OR(AC42="",AC42="dnf"),"",RANK(AC42,AC:AC,-1))</f>
        <v>7</v>
      </c>
      <c r="AE42" s="5">
        <f>IF(ISERROR(VLOOKUP($C42,'7-8-07'!$B$2:$Q$76,14,FALSE)),"",VLOOKUP($C42,'7-8-07'!$B$2:$Q$76,14,FALSE))</f>
      </c>
      <c r="AF42" s="9">
        <f>IF(OR(AE42="",AE42="dnf"),"",RANK(AE42,AE:AE,-1))</f>
      </c>
      <c r="AG42" s="5">
        <f>IF(ISERROR(VLOOKUP($C42,'21-8-07'!$B$2:$Q$76,14,FALSE)),"",VLOOKUP($C42,'21-8-07'!$B$2:$Q$76,14,FALSE))</f>
      </c>
      <c r="AH42" s="9">
        <f>IF(OR(AG42="",AG42="dnf"),"",RANK(AG42,AG:AG,-1))</f>
      </c>
    </row>
    <row r="43" spans="1:34" ht="12.75">
      <c r="A43">
        <f>RANK(B43,B:B)</f>
        <v>41</v>
      </c>
      <c r="B43" s="10">
        <f>LARGE(F43:O43,1)+LARGE(F43:O43,2)+LARGE(F43:O43,3)+LARGE(F43:O43,4)+LARGE(F43:O43,5)</f>
        <v>63</v>
      </c>
      <c r="C43" s="14" t="s">
        <v>112</v>
      </c>
      <c r="E43">
        <f>COUNTIF(G43:O43,"&gt;0")</f>
        <v>2</v>
      </c>
      <c r="F43">
        <f>IF(P43="",0,LARGE(G43:O43,IF(E43&gt;3,4,IF(E43=0,1,E43))))</f>
        <v>0</v>
      </c>
      <c r="G43">
        <f>IF(R43="",0,VLOOKUP(R43,points!$A$1:$B$40,2)+$D43)</f>
        <v>0</v>
      </c>
      <c r="H43">
        <f>IF(T43="",0,VLOOKUP(T43,points!$A$1:$B$40,2)+$D43)</f>
        <v>0</v>
      </c>
      <c r="I43">
        <f>IF(V43="",0,VLOOKUP(V43,points!$A$1:$B$40,2)+$D43)</f>
        <v>0</v>
      </c>
      <c r="J43">
        <f>IF(X43="",0,VLOOKUP(X43,points!$A$1:$B$40,2)+$D43)</f>
        <v>0</v>
      </c>
      <c r="K43">
        <f>IF(Z43="",0,VLOOKUP(Z43,points!$A$1:$B$40,2)+$D43)</f>
        <v>0</v>
      </c>
      <c r="L43">
        <f>IF(AB43="",0,VLOOKUP(AB43,points!$A$1:$B$40,2)+$D43)</f>
        <v>0</v>
      </c>
      <c r="M43">
        <f>IF(AD43="",0,VLOOKUP(AD43,points!$A$1:$B$40,2)+$D43)</f>
        <v>23</v>
      </c>
      <c r="N43">
        <f>IF(AF43="",0,VLOOKUP(AF43,points!$A$1:$B$40,2)+$D43)</f>
        <v>40</v>
      </c>
      <c r="O43">
        <f>IF(AH43="",0,VLOOKUP(AH43,points!$A$1:$B$40,2)+$D43)</f>
        <v>0</v>
      </c>
      <c r="Q43" s="5">
        <f>IF(ISERROR(VLOOKUP($C43,'1-5-07'!$B$2:$Q$85,14,FALSE)),"",VLOOKUP($C43,'1-5-07'!$B$2:$Q$85,14,FALSE))</f>
      </c>
      <c r="R43" s="9">
        <f>IF(OR(Q43="",Q43="dnf"),"",RANK(Q43,Q:Q,-1))</f>
      </c>
      <c r="S43" s="5">
        <f>IF(ISERROR(VLOOKUP($C43,'15-5-07'!$B$2:$Q$85,14,FALSE)),"",VLOOKUP($C43,'15-5-07'!$B$2:$Q$85,14,FALSE))</f>
      </c>
      <c r="T43" s="9">
        <f>IF(OR(S43="",S43="dnf"),"",RANK(S43,S:S,-1))</f>
      </c>
      <c r="U43" s="5" t="str">
        <f>IF(ISERROR(VLOOKUP($C43,'29-5-07'!$B$2:$Q$91,14,FALSE)),"",VLOOKUP($C43,'29-5-07'!$B$2:$Q$91,14,FALSE))</f>
        <v>dnf</v>
      </c>
      <c r="V43" s="9">
        <f>IF(OR(U43="",U43="dnf"),"",RANK(U43,U:U,-1))</f>
      </c>
      <c r="W43" s="5">
        <f>IF(ISERROR(VLOOKUP($C43,'12-6-07'!$B$2:$Q$76,14,FALSE)),"",VLOOKUP($C43,'12-6-07'!$B$2:$Q$76,14,FALSE))</f>
      </c>
      <c r="X43" s="9">
        <f>IF(OR(W43="",W43="dnf"),"",RANK(W43,W:W,-1))</f>
      </c>
      <c r="Y43" s="5">
        <f>IF(ISERROR(VLOOKUP($C43,'26-6-07'!$B$2:$Q$76,14,FALSE)),"",VLOOKUP($C43,'26-6-07'!$B$2:$Q$76,14,FALSE))</f>
      </c>
      <c r="Z43" s="9">
        <f>IF(OR(Y43="",Y43="dnf"),"",RANK(Y43,Y:Y,-1))</f>
      </c>
      <c r="AA43" s="5">
        <f>IF(ISERROR(VLOOKUP($C43,'10-7-07'!$B$2:$Q$76,14,FALSE)),"",VLOOKUP($C43,'10-7-07'!$B$2:$Q$76,14,FALSE))</f>
      </c>
      <c r="AB43" s="9">
        <f>IF(OR(AA43="",AA43="dnf"),"",RANK(AA43,AA:AA,-1))</f>
      </c>
      <c r="AC43" s="5">
        <f>IF(ISERROR(VLOOKUP($C43,'24-7-07'!$B$2:$Q$76,14,FALSE)),"",VLOOKUP($C43,'24-7-07'!$B$2:$Q$76,14,FALSE))</f>
        <v>0.04179398148148149</v>
      </c>
      <c r="AD43" s="9">
        <f>IF(OR(AC43="",AC43="dnf"),"",RANK(AC43,AC:AC,-1))</f>
        <v>17</v>
      </c>
      <c r="AE43" s="5">
        <f>IF(ISERROR(VLOOKUP($C43,'7-8-07'!$B$2:$Q$76,14,FALSE)),"",VLOOKUP($C43,'7-8-07'!$B$2:$Q$76,14,FALSE))</f>
        <v>0.038879629629629625</v>
      </c>
      <c r="AF43" s="9">
        <f>IF(OR(AE43="",AE43="dnf"),"",RANK(AE43,AE:AE,-1))</f>
        <v>3</v>
      </c>
      <c r="AG43" s="5">
        <f>IF(ISERROR(VLOOKUP($C43,'21-8-07'!$B$2:$Q$76,14,FALSE)),"",VLOOKUP($C43,'21-8-07'!$B$2:$Q$76,14,FALSE))</f>
      </c>
      <c r="AH43" s="9">
        <f>IF(OR(AG43="",AG43="dnf"),"",RANK(AG43,AG:AG,-1))</f>
      </c>
    </row>
    <row r="44" spans="1:34" ht="12.75">
      <c r="A44">
        <f>RANK(B44,B:B)</f>
        <v>43</v>
      </c>
      <c r="B44" s="10">
        <f>LARGE(F44:O44,1)+LARGE(F44:O44,2)+LARGE(F44:O44,3)+LARGE(F44:O44,4)+LARGE(F44:O44,5)</f>
        <v>59</v>
      </c>
      <c r="C44" t="s">
        <v>229</v>
      </c>
      <c r="E44">
        <f>COUNTIF(G44:O44,"&gt;0")</f>
        <v>2</v>
      </c>
      <c r="F44">
        <f>IF(P44="",0,LARGE(G44:O44,IF(E44&gt;3,4,IF(E44=0,1,E44))))</f>
        <v>0</v>
      </c>
      <c r="G44">
        <f>IF(R44="",0,VLOOKUP(R44,points!$A$1:$B$40,2)+$D44)</f>
        <v>0</v>
      </c>
      <c r="H44">
        <f>IF(T44="",0,VLOOKUP(T44,points!$A$1:$B$40,2)+$D44)</f>
        <v>0</v>
      </c>
      <c r="I44">
        <f>IF(V44="",0,VLOOKUP(V44,points!$A$1:$B$40,2)+$D44)</f>
        <v>0</v>
      </c>
      <c r="J44">
        <f>IF(X44="",0,VLOOKUP(X44,points!$A$1:$B$40,2)+$D44)</f>
        <v>0</v>
      </c>
      <c r="K44">
        <f>IF(Z44="",0,VLOOKUP(Z44,points!$A$1:$B$40,2)+$D44)</f>
        <v>0</v>
      </c>
      <c r="L44">
        <f>IF(AB44="",0,VLOOKUP(AB44,points!$A$1:$B$40,2)+$D44)</f>
        <v>0</v>
      </c>
      <c r="M44">
        <f>IF(AD44="",0,VLOOKUP(AD44,points!$A$1:$B$40,2)+$D44)</f>
        <v>0</v>
      </c>
      <c r="N44">
        <f>IF(AF44="",0,VLOOKUP(AF44,points!$A$1:$B$40,2)+$D44)</f>
        <v>32</v>
      </c>
      <c r="O44">
        <f>IF(AH44="",0,VLOOKUP(AH44,points!$A$1:$B$40,2)+$D44)</f>
        <v>27</v>
      </c>
      <c r="Q44" s="5">
        <f>IF(ISERROR(VLOOKUP($C44,'1-5-07'!$B$2:$Q$85,14,FALSE)),"",VLOOKUP($C44,'1-5-07'!$B$2:$Q$85,14,FALSE))</f>
      </c>
      <c r="R44" s="9">
        <f>IF(OR(Q44="",Q44="dnf"),"",RANK(Q44,Q:Q,-1))</f>
      </c>
      <c r="S44" s="5">
        <f>IF(ISERROR(VLOOKUP($C44,'15-5-07'!$B$2:$Q$85,14,FALSE)),"",VLOOKUP($C44,'15-5-07'!$B$2:$Q$85,14,FALSE))</f>
      </c>
      <c r="T44" s="9">
        <f>IF(OR(S44="",S44="dnf"),"",RANK(S44,S:S,-1))</f>
      </c>
      <c r="U44" s="5">
        <f>IF(ISERROR(VLOOKUP($C44,'29-5-07'!$B$2:$Q$91,14,FALSE)),"",VLOOKUP($C44,'29-5-07'!$B$2:$Q$91,14,FALSE))</f>
      </c>
      <c r="V44" s="9">
        <f>IF(OR(U44="",U44="dnf"),"",RANK(U44,U:U,-1))</f>
      </c>
      <c r="W44" s="5">
        <f>IF(ISERROR(VLOOKUP($C44,'12-6-07'!$B$2:$Q$76,14,FALSE)),"",VLOOKUP($C44,'12-6-07'!$B$2:$Q$76,14,FALSE))</f>
      </c>
      <c r="X44" s="9">
        <f>IF(OR(W44="",W44="dnf"),"",RANK(W44,W:W,-1))</f>
      </c>
      <c r="Y44" s="5">
        <f>IF(ISERROR(VLOOKUP($C44,'26-6-07'!$B$2:$Q$76,14,FALSE)),"",VLOOKUP($C44,'26-6-07'!$B$2:$Q$76,14,FALSE))</f>
      </c>
      <c r="Z44" s="9">
        <f>IF(OR(Y44="",Y44="dnf"),"",RANK(Y44,Y:Y,-1))</f>
      </c>
      <c r="AA44" s="5">
        <f>IF(ISERROR(VLOOKUP($C44,'10-7-07'!$B$2:$Q$76,14,FALSE)),"",VLOOKUP($C44,'10-7-07'!$B$2:$Q$76,14,FALSE))</f>
      </c>
      <c r="AB44" s="9">
        <f>IF(OR(AA44="",AA44="dnf"),"",RANK(AA44,AA:AA,-1))</f>
      </c>
      <c r="AC44" s="5">
        <f>IF(ISERROR(VLOOKUP($C44,'24-7-07'!$B$2:$Q$76,14,FALSE)),"",VLOOKUP($C44,'24-7-07'!$B$2:$Q$76,14,FALSE))</f>
      </c>
      <c r="AD44" s="9">
        <f>IF(OR(AC44="",AC44="dnf"),"",RANK(AC44,AC:AC,-1))</f>
      </c>
      <c r="AE44" s="5">
        <f>IF(ISERROR(VLOOKUP($C44,'7-8-07'!$B$2:$Q$76,14,FALSE)),"",VLOOKUP($C44,'7-8-07'!$B$2:$Q$76,14,FALSE))</f>
        <v>0.04355324074074074</v>
      </c>
      <c r="AF44" s="9">
        <f>IF(OR(AE44="",AE44="dnf"),"",RANK(AE44,AE:AE,-1))</f>
        <v>8</v>
      </c>
      <c r="AG44" s="5">
        <f>IF(ISERROR(VLOOKUP($C44,'21-8-07'!$B$2:$Q$76,14,FALSE)),"",VLOOKUP($C44,'21-8-07'!$B$2:$Q$76,14,FALSE))</f>
        <v>0.04287037037037038</v>
      </c>
      <c r="AH44" s="9">
        <f>IF(OR(AG44="",AG44="dnf"),"",RANK(AG44,AG:AG,-1))</f>
        <v>13</v>
      </c>
    </row>
    <row r="45" spans="1:34" ht="12.75">
      <c r="A45">
        <f>RANK(B45,B:B)</f>
        <v>43</v>
      </c>
      <c r="B45" s="10">
        <f>LARGE(F45:O45,1)+LARGE(F45:O45,2)+LARGE(F45:O45,3)+LARGE(F45:O45,4)+LARGE(F45:O45,5)</f>
        <v>59</v>
      </c>
      <c r="C45" t="s">
        <v>191</v>
      </c>
      <c r="D45">
        <v>4</v>
      </c>
      <c r="E45">
        <f>COUNTIF(G45:O45,"&gt;0")</f>
        <v>2</v>
      </c>
      <c r="F45">
        <f>IF(P45="",0,LARGE(G45:O45,IF(E45&gt;3,4,IF(E45=0,1,E45))))</f>
        <v>0</v>
      </c>
      <c r="G45">
        <f>IF(R45="",0,VLOOKUP(R45,points!$A$1:$B$40,2)+$D45)</f>
        <v>29</v>
      </c>
      <c r="H45">
        <f>IF(T45="",0,VLOOKUP(T45,points!$A$1:$B$40,2)+$D45)</f>
        <v>30</v>
      </c>
      <c r="I45">
        <f>IF(V45="",0,VLOOKUP(V45,points!$A$1:$B$40,2)+$D45)</f>
        <v>0</v>
      </c>
      <c r="J45">
        <f>IF(X45="",0,VLOOKUP(X45,points!$A$1:$B$40,2)+$D45)</f>
        <v>0</v>
      </c>
      <c r="K45">
        <f>IF(Z45="",0,VLOOKUP(Z45,points!$A$1:$B$40,2)+$D45)</f>
        <v>0</v>
      </c>
      <c r="L45">
        <f>IF(AB45="",0,VLOOKUP(AB45,points!$A$1:$B$40,2)+$D45)</f>
        <v>0</v>
      </c>
      <c r="M45">
        <f>IF(AD45="",0,VLOOKUP(AD45,points!$A$1:$B$40,2)+$D45)</f>
        <v>0</v>
      </c>
      <c r="N45">
        <f>IF(AF45="",0,VLOOKUP(AF45,points!$A$1:$B$40,2)+$D45)</f>
        <v>0</v>
      </c>
      <c r="O45">
        <f>IF(AH45="",0,VLOOKUP(AH45,points!$A$1:$B$40,2)+$D45)</f>
        <v>0</v>
      </c>
      <c r="Q45" s="5">
        <f>IF(ISERROR(VLOOKUP($C45,'1-5-07'!$B$2:$Q$85,14,FALSE)),"",VLOOKUP($C45,'1-5-07'!$B$2:$Q$85,14,FALSE))</f>
        <v>0.04408564814814815</v>
      </c>
      <c r="R45" s="9">
        <f>IF(OR(Q45="",Q45="dnf"),"",RANK(Q45,Q:Q,-1))</f>
        <v>15</v>
      </c>
      <c r="S45" s="5">
        <f>IF(ISERROR(VLOOKUP($C45,'15-5-07'!$B$2:$Q$85,14,FALSE)),"",VLOOKUP($C45,'15-5-07'!$B$2:$Q$85,14,FALSE))</f>
        <v>0.04412037037037037</v>
      </c>
      <c r="T45" s="9">
        <f>IF(OR(S45="",S45="dnf"),"",RANK(S45,S:S,-1))</f>
        <v>14</v>
      </c>
      <c r="U45" s="5">
        <f>IF(ISERROR(VLOOKUP($C45,'29-5-07'!$B$2:$Q$91,14,FALSE)),"",VLOOKUP($C45,'29-5-07'!$B$2:$Q$91,14,FALSE))</f>
      </c>
      <c r="V45" s="9">
        <f>IF(OR(U45="",U45="dnf"),"",RANK(U45,U:U,-1))</f>
      </c>
      <c r="W45" s="5">
        <f>IF(ISERROR(VLOOKUP($C45,'12-6-07'!$B$2:$Q$76,14,FALSE)),"",VLOOKUP($C45,'12-6-07'!$B$2:$Q$76,14,FALSE))</f>
      </c>
      <c r="X45" s="9">
        <f>IF(OR(W45="",W45="dnf"),"",RANK(W45,W:W,-1))</f>
      </c>
      <c r="Y45" s="5">
        <f>IF(ISERROR(VLOOKUP($C45,'26-6-07'!$B$2:$Q$76,14,FALSE)),"",VLOOKUP($C45,'26-6-07'!$B$2:$Q$76,14,FALSE))</f>
      </c>
      <c r="Z45" s="9">
        <f>IF(OR(Y45="",Y45="dnf"),"",RANK(Y45,Y:Y,-1))</f>
      </c>
      <c r="AA45" s="5">
        <f>IF(ISERROR(VLOOKUP($C45,'10-7-07'!$B$2:$Q$76,14,FALSE)),"",VLOOKUP($C45,'10-7-07'!$B$2:$Q$76,14,FALSE))</f>
      </c>
      <c r="AB45" s="9">
        <f>IF(OR(AA45="",AA45="dnf"),"",RANK(AA45,AA:AA,-1))</f>
      </c>
      <c r="AC45" s="5">
        <f>IF(ISERROR(VLOOKUP($C45,'24-7-07'!$B$2:$Q$76,14,FALSE)),"",VLOOKUP($C45,'24-7-07'!$B$2:$Q$76,14,FALSE))</f>
      </c>
      <c r="AD45" s="9">
        <f>IF(OR(AC45="",AC45="dnf"),"",RANK(AC45,AC:AC,-1))</f>
      </c>
      <c r="AE45" s="5">
        <f>IF(ISERROR(VLOOKUP($C45,'7-8-07'!$B$2:$Q$76,14,FALSE)),"",VLOOKUP($C45,'7-8-07'!$B$2:$Q$76,14,FALSE))</f>
      </c>
      <c r="AF45" s="9">
        <f>IF(OR(AE45="",AE45="dnf"),"",RANK(AE45,AE:AE,-1))</f>
      </c>
      <c r="AG45" s="5">
        <f>IF(ISERROR(VLOOKUP($C45,'21-8-07'!$B$2:$Q$76,14,FALSE)),"",VLOOKUP($C45,'21-8-07'!$B$2:$Q$76,14,FALSE))</f>
      </c>
      <c r="AH45" s="9">
        <f>IF(OR(AG45="",AG45="dnf"),"",RANK(AG45,AG:AG,-1))</f>
      </c>
    </row>
    <row r="46" spans="1:34" ht="12.75">
      <c r="A46">
        <f>RANK(B46,B:B)</f>
        <v>45</v>
      </c>
      <c r="B46" s="10">
        <f>LARGE(F46:O46,1)+LARGE(F46:O46,2)+LARGE(F46:O46,3)+LARGE(F46:O46,4)+LARGE(F46:O46,5)</f>
        <v>57</v>
      </c>
      <c r="C46" t="s">
        <v>173</v>
      </c>
      <c r="D46">
        <v>2</v>
      </c>
      <c r="E46">
        <f>COUNTIF(G46:O46,"&gt;0")</f>
        <v>2</v>
      </c>
      <c r="F46">
        <f>IF(P46="",0,LARGE(G46:O46,IF(E46&gt;3,4,IF(E46=0,1,E46))))</f>
        <v>0</v>
      </c>
      <c r="G46">
        <f>IF(R46="",0,VLOOKUP(R46,points!$A$1:$B$40,2)+$D46)</f>
        <v>0</v>
      </c>
      <c r="H46">
        <f>IF(T46="",0,VLOOKUP(T46,points!$A$1:$B$40,2)+$D46)</f>
        <v>0</v>
      </c>
      <c r="I46">
        <f>IF(V46="",0,VLOOKUP(V46,points!$A$1:$B$40,2)+$D46)</f>
        <v>0</v>
      </c>
      <c r="J46">
        <f>IF(X46="",0,VLOOKUP(X46,points!$A$1:$B$40,2)+$D46)</f>
        <v>0</v>
      </c>
      <c r="K46">
        <f>IF(Z46="",0,VLOOKUP(Z46,points!$A$1:$B$40,2)+$D46)</f>
        <v>0</v>
      </c>
      <c r="L46">
        <f>IF(AB46="",0,VLOOKUP(AB46,points!$A$1:$B$40,2)+$D46)</f>
        <v>0</v>
      </c>
      <c r="M46">
        <f>IF(AD46="",0,VLOOKUP(AD46,points!$A$1:$B$40,2)+$D46)</f>
        <v>27</v>
      </c>
      <c r="N46">
        <f>IF(AF46="",0,VLOOKUP(AF46,points!$A$1:$B$40,2)+$D46)</f>
        <v>0</v>
      </c>
      <c r="O46">
        <f>IF(AH46="",0,VLOOKUP(AH46,points!$A$1:$B$40,2)+$D46)</f>
        <v>30</v>
      </c>
      <c r="Q46" s="5">
        <f>IF(ISERROR(VLOOKUP($C46,'1-5-07'!$B$2:$Q$85,14,FALSE)),"",VLOOKUP($C46,'1-5-07'!$B$2:$Q$85,14,FALSE))</f>
      </c>
      <c r="R46" s="9">
        <f>IF(OR(Q46="",Q46="dnf"),"",RANK(Q46,Q:Q,-1))</f>
      </c>
      <c r="S46" s="5">
        <f>IF(ISERROR(VLOOKUP($C46,'15-5-07'!$B$2:$Q$85,14,FALSE)),"",VLOOKUP($C46,'15-5-07'!$B$2:$Q$85,14,FALSE))</f>
      </c>
      <c r="T46" s="9">
        <f>IF(OR(S46="",S46="dnf"),"",RANK(S46,S:S,-1))</f>
      </c>
      <c r="U46" s="5">
        <f>IF(ISERROR(VLOOKUP($C46,'29-5-07'!$B$2:$Q$91,14,FALSE)),"",VLOOKUP($C46,'29-5-07'!$B$2:$Q$91,14,FALSE))</f>
      </c>
      <c r="V46" s="9">
        <f>IF(OR(U46="",U46="dnf"),"",RANK(U46,U:U,-1))</f>
      </c>
      <c r="W46" s="5">
        <f>IF(ISERROR(VLOOKUP($C46,'12-6-07'!$B$2:$Q$76,14,FALSE)),"",VLOOKUP($C46,'12-6-07'!$B$2:$Q$76,14,FALSE))</f>
      </c>
      <c r="X46" s="9">
        <f>IF(OR(W46="",W46="dnf"),"",RANK(W46,W:W,-1))</f>
      </c>
      <c r="Y46" s="5">
        <f>IF(ISERROR(VLOOKUP($C46,'26-6-07'!$B$2:$Q$76,14,FALSE)),"",VLOOKUP($C46,'26-6-07'!$B$2:$Q$76,14,FALSE))</f>
      </c>
      <c r="Z46" s="9">
        <f>IF(OR(Y46="",Y46="dnf"),"",RANK(Y46,Y:Y,-1))</f>
      </c>
      <c r="AA46" s="5">
        <f>IF(ISERROR(VLOOKUP($C46,'10-7-07'!$B$2:$Q$76,14,FALSE)),"",VLOOKUP($C46,'10-7-07'!$B$2:$Q$76,14,FALSE))</f>
      </c>
      <c r="AB46" s="9">
        <f>IF(OR(AA46="",AA46="dnf"),"",RANK(AA46,AA:AA,-1))</f>
      </c>
      <c r="AC46" s="5">
        <f>IF(ISERROR(VLOOKUP($C46,'24-7-07'!$B$2:$Q$76,14,FALSE)),"",VLOOKUP($C46,'24-7-07'!$B$2:$Q$76,14,FALSE))</f>
        <v>0.0416087962962963</v>
      </c>
      <c r="AD46" s="9">
        <f>IF(OR(AC46="",AC46="dnf"),"",RANK(AC46,AC:AC,-1))</f>
        <v>15</v>
      </c>
      <c r="AE46" s="5">
        <f>IF(ISERROR(VLOOKUP($C46,'7-8-07'!$B$2:$Q$76,14,FALSE)),"",VLOOKUP($C46,'7-8-07'!$B$2:$Q$76,14,FALSE))</f>
      </c>
      <c r="AF46" s="9">
        <f>IF(OR(AE46="",AE46="dnf"),"",RANK(AE46,AE:AE,-1))</f>
      </c>
      <c r="AG46" s="5">
        <f>IF(ISERROR(VLOOKUP($C46,'21-8-07'!$B$2:$Q$76,14,FALSE)),"",VLOOKUP($C46,'21-8-07'!$B$2:$Q$76,14,FALSE))</f>
        <v>0.04280092592592592</v>
      </c>
      <c r="AH46" s="9">
        <f>IF(OR(AG46="",AG46="dnf"),"",RANK(AG46,AG:AG,-1))</f>
        <v>12</v>
      </c>
    </row>
    <row r="47" spans="1:34" ht="12.75">
      <c r="A47">
        <f>RANK(B47,B:B)</f>
        <v>45</v>
      </c>
      <c r="B47" s="10">
        <f>LARGE(F47:O47,1)+LARGE(F47:O47,2)+LARGE(F47:O47,3)+LARGE(F47:O47,4)+LARGE(F47:O47,5)</f>
        <v>57</v>
      </c>
      <c r="C47" t="s">
        <v>156</v>
      </c>
      <c r="D47">
        <v>2</v>
      </c>
      <c r="E47">
        <f>COUNTIF(G47:O47,"&gt;0")</f>
        <v>2</v>
      </c>
      <c r="F47">
        <f>IF(P47="",0,LARGE(G47:O47,IF(E47&gt;3,4,IF(E47=0,1,E47))))</f>
        <v>0</v>
      </c>
      <c r="G47">
        <f>IF(R47="",0,VLOOKUP(R47,points!$A$1:$B$40,2)+$D47)</f>
        <v>0</v>
      </c>
      <c r="H47">
        <f>IF(T47="",0,VLOOKUP(T47,points!$A$1:$B$40,2)+$D47)</f>
        <v>0</v>
      </c>
      <c r="I47">
        <f>IF(V47="",0,VLOOKUP(V47,points!$A$1:$B$40,2)+$D47)</f>
        <v>0</v>
      </c>
      <c r="J47">
        <f>IF(X47="",0,VLOOKUP(X47,points!$A$1:$B$40,2)+$D47)</f>
        <v>0</v>
      </c>
      <c r="K47">
        <f>IF(Z47="",0,VLOOKUP(Z47,points!$A$1:$B$40,2)+$D47)</f>
        <v>0</v>
      </c>
      <c r="L47">
        <f>IF(AB47="",0,VLOOKUP(AB47,points!$A$1:$B$40,2)+$D47)</f>
        <v>0</v>
      </c>
      <c r="M47">
        <f>IF(AD47="",0,VLOOKUP(AD47,points!$A$1:$B$40,2)+$D47)</f>
        <v>0</v>
      </c>
      <c r="N47">
        <f>IF(AF47="",0,VLOOKUP(AF47,points!$A$1:$B$40,2)+$D47)</f>
        <v>31</v>
      </c>
      <c r="O47">
        <f>IF(AH47="",0,VLOOKUP(AH47,points!$A$1:$B$40,2)+$D47)</f>
        <v>26</v>
      </c>
      <c r="Q47" s="5">
        <f>IF(ISERROR(VLOOKUP($C47,'1-5-07'!$B$2:$Q$85,14,FALSE)),"",VLOOKUP($C47,'1-5-07'!$B$2:$Q$85,14,FALSE))</f>
      </c>
      <c r="R47" s="9">
        <f>IF(OR(Q47="",Q47="dnf"),"",RANK(Q47,Q:Q,-1))</f>
      </c>
      <c r="S47" s="5">
        <f>IF(ISERROR(VLOOKUP($C47,'15-5-07'!$B$2:$Q$85,14,FALSE)),"",VLOOKUP($C47,'15-5-07'!$B$2:$Q$85,14,FALSE))</f>
      </c>
      <c r="T47" s="9">
        <f>IF(OR(S47="",S47="dnf"),"",RANK(S47,S:S,-1))</f>
      </c>
      <c r="U47" s="5">
        <f>IF(ISERROR(VLOOKUP($C47,'29-5-07'!$B$2:$Q$91,14,FALSE)),"",VLOOKUP($C47,'29-5-07'!$B$2:$Q$91,14,FALSE))</f>
      </c>
      <c r="V47" s="9">
        <f>IF(OR(U47="",U47="dnf"),"",RANK(U47,U:U,-1))</f>
      </c>
      <c r="W47" s="5">
        <f>IF(ISERROR(VLOOKUP($C47,'12-6-07'!$B$2:$Q$76,14,FALSE)),"",VLOOKUP($C47,'12-6-07'!$B$2:$Q$76,14,FALSE))</f>
      </c>
      <c r="X47" s="9">
        <f>IF(OR(W47="",W47="dnf"),"",RANK(W47,W:W,-1))</f>
      </c>
      <c r="Y47" s="5">
        <f>IF(ISERROR(VLOOKUP($C47,'26-6-07'!$B$2:$Q$76,14,FALSE)),"",VLOOKUP($C47,'26-6-07'!$B$2:$Q$76,14,FALSE))</f>
      </c>
      <c r="Z47" s="9">
        <f>IF(OR(Y47="",Y47="dnf"),"",RANK(Y47,Y:Y,-1))</f>
      </c>
      <c r="AA47" s="5">
        <f>IF(ISERROR(VLOOKUP($C47,'10-7-07'!$B$2:$Q$76,14,FALSE)),"",VLOOKUP($C47,'10-7-07'!$B$2:$Q$76,14,FALSE))</f>
      </c>
      <c r="AB47" s="9">
        <f>IF(OR(AA47="",AA47="dnf"),"",RANK(AA47,AA:AA,-1))</f>
      </c>
      <c r="AC47" s="5">
        <f>IF(ISERROR(VLOOKUP($C47,'24-7-07'!$B$2:$Q$76,14,FALSE)),"",VLOOKUP($C47,'24-7-07'!$B$2:$Q$76,14,FALSE))</f>
      </c>
      <c r="AD47" s="9">
        <f>IF(OR(AC47="",AC47="dnf"),"",RANK(AC47,AC:AC,-1))</f>
      </c>
      <c r="AE47" s="5">
        <f>IF(ISERROR(VLOOKUP($C47,'7-8-07'!$B$2:$Q$76,14,FALSE)),"",VLOOKUP($C47,'7-8-07'!$B$2:$Q$76,14,FALSE))</f>
        <v>0.044780092592592594</v>
      </c>
      <c r="AF47" s="9">
        <f>IF(OR(AE47="",AE47="dnf"),"",RANK(AE47,AE:AE,-1))</f>
        <v>11</v>
      </c>
      <c r="AG47" s="5">
        <f>IF(ISERROR(VLOOKUP($C47,'21-8-07'!$B$2:$Q$76,14,FALSE)),"",VLOOKUP($C47,'21-8-07'!$B$2:$Q$76,14,FALSE))</f>
        <v>0.043819444444444446</v>
      </c>
      <c r="AH47" s="9">
        <f>IF(OR(AG47="",AG47="dnf"),"",RANK(AG47,AG:AG,-1))</f>
        <v>16</v>
      </c>
    </row>
    <row r="48" spans="1:34" ht="12.75">
      <c r="A48">
        <f>RANK(B48,B:B)</f>
        <v>45</v>
      </c>
      <c r="B48" s="10">
        <f>LARGE(F48:O48,1)+LARGE(F48:O48,2)+LARGE(F48:O48,3)+LARGE(F48:O48,4)+LARGE(F48:O48,5)</f>
        <v>57</v>
      </c>
      <c r="C48" s="40" t="s">
        <v>220</v>
      </c>
      <c r="D48">
        <v>4</v>
      </c>
      <c r="E48">
        <f>COUNTIF(G48:O48,"&gt;0")</f>
        <v>2</v>
      </c>
      <c r="F48">
        <f>IF(P48="",0,LARGE(G48:O48,IF(E48&gt;3,4,IF(E48=0,1,E48))))</f>
        <v>0</v>
      </c>
      <c r="G48">
        <f>IF(R48="",0,VLOOKUP(R48,points!$A$1:$B$40,2)+$D48)</f>
        <v>0</v>
      </c>
      <c r="H48">
        <f>IF(T48="",0,VLOOKUP(T48,points!$A$1:$B$40,2)+$D48)</f>
        <v>0</v>
      </c>
      <c r="I48">
        <f>IF(V48="",0,VLOOKUP(V48,points!$A$1:$B$40,2)+$D48)</f>
        <v>0</v>
      </c>
      <c r="J48">
        <f>IF(X48="",0,VLOOKUP(X48,points!$A$1:$B$40,2)+$D48)</f>
        <v>0</v>
      </c>
      <c r="K48">
        <f>IF(Z48="",0,VLOOKUP(Z48,points!$A$1:$B$40,2)+$D48)</f>
        <v>0</v>
      </c>
      <c r="L48">
        <f>IF(AB48="",0,VLOOKUP(AB48,points!$A$1:$B$40,2)+$D48)</f>
        <v>22</v>
      </c>
      <c r="M48">
        <f>IF(AD48="",0,VLOOKUP(AD48,points!$A$1:$B$40,2)+$D48)</f>
        <v>0</v>
      </c>
      <c r="N48">
        <f>IF(AF48="",0,VLOOKUP(AF48,points!$A$1:$B$40,2)+$D48)</f>
        <v>35</v>
      </c>
      <c r="O48">
        <f>IF(AH48="",0,VLOOKUP(AH48,points!$A$1:$B$40,2)+$D48)</f>
        <v>0</v>
      </c>
      <c r="Q48" s="5">
        <f>IF(ISERROR(VLOOKUP($C48,'1-5-07'!$B$2:$Q$85,14,FALSE)),"",VLOOKUP($C48,'1-5-07'!$B$2:$Q$85,14,FALSE))</f>
      </c>
      <c r="R48" s="9">
        <f>IF(OR(Q48="",Q48="dnf"),"",RANK(Q48,Q:Q,-1))</f>
      </c>
      <c r="S48" s="5">
        <f>IF(ISERROR(VLOOKUP($C48,'15-5-07'!$B$2:$Q$85,14,FALSE)),"",VLOOKUP($C48,'15-5-07'!$B$2:$Q$85,14,FALSE))</f>
      </c>
      <c r="T48" s="9">
        <f>IF(OR(S48="",S48="dnf"),"",RANK(S48,S:S,-1))</f>
      </c>
      <c r="U48" s="5">
        <f>IF(ISERROR(VLOOKUP($C48,'29-5-07'!$B$2:$Q$91,14,FALSE)),"",VLOOKUP($C48,'29-5-07'!$B$2:$Q$91,14,FALSE))</f>
      </c>
      <c r="V48" s="9">
        <f>IF(OR(U48="",U48="dnf"),"",RANK(U48,U:U,-1))</f>
      </c>
      <c r="W48" s="5">
        <f>IF(ISERROR(VLOOKUP($C48,'12-6-07'!$B$2:$Q$76,14,FALSE)),"",VLOOKUP($C48,'12-6-07'!$B$2:$Q$76,14,FALSE))</f>
      </c>
      <c r="X48" s="9">
        <f>IF(OR(W48="",W48="dnf"),"",RANK(W48,W:W,-1))</f>
      </c>
      <c r="Y48" s="5">
        <f>IF(ISERROR(VLOOKUP($C48,'26-6-07'!$B$2:$Q$76,14,FALSE)),"",VLOOKUP($C48,'26-6-07'!$B$2:$Q$76,14,FALSE))</f>
      </c>
      <c r="Z48" s="9">
        <f>IF(OR(Y48="",Y48="dnf"),"",RANK(Y48,Y:Y,-1))</f>
      </c>
      <c r="AA48" s="5">
        <f>IF(ISERROR(VLOOKUP($C48,'10-7-07'!$B$2:$Q$76,14,FALSE)),"",VLOOKUP($C48,'10-7-07'!$B$2:$Q$76,14,FALSE))</f>
        <v>0.04436342592592593</v>
      </c>
      <c r="AB48" s="9">
        <f>IF(OR(AA48="",AA48="dnf"),"",RANK(AA48,AA:AA,-1))</f>
        <v>22</v>
      </c>
      <c r="AC48" s="5">
        <f>IF(ISERROR(VLOOKUP($C48,'24-7-07'!$B$2:$Q$76,14,FALSE)),"",VLOOKUP($C48,'24-7-07'!$B$2:$Q$76,14,FALSE))</f>
      </c>
      <c r="AD48" s="9">
        <f>IF(OR(AC48="",AC48="dnf"),"",RANK(AC48,AC:AC,-1))</f>
      </c>
      <c r="AE48" s="5">
        <f>IF(ISERROR(VLOOKUP($C48,'7-8-07'!$B$2:$Q$76,14,FALSE)),"",VLOOKUP($C48,'7-8-07'!$B$2:$Q$76,14,FALSE))</f>
        <v>0.043981481481481476</v>
      </c>
      <c r="AF48" s="9">
        <f>IF(OR(AE48="",AE48="dnf"),"",RANK(AE48,AE:AE,-1))</f>
        <v>9</v>
      </c>
      <c r="AG48" s="5">
        <f>IF(ISERROR(VLOOKUP($C48,'21-8-07'!$B$2:$Q$76,14,FALSE)),"",VLOOKUP($C48,'21-8-07'!$B$2:$Q$76,14,FALSE))</f>
      </c>
      <c r="AH48" s="9">
        <f>IF(OR(AG48="",AG48="dnf"),"",RANK(AG48,AG:AG,-1))</f>
      </c>
    </row>
    <row r="49" spans="1:34" ht="12.75">
      <c r="A49">
        <f>RANK(B49,B:B)</f>
        <v>48</v>
      </c>
      <c r="B49" s="10">
        <f>LARGE(F49:O49,1)+LARGE(F49:O49,2)+LARGE(F49:O49,3)+LARGE(F49:O49,4)+LARGE(F49:O49,5)</f>
        <v>55</v>
      </c>
      <c r="C49" s="40" t="s">
        <v>226</v>
      </c>
      <c r="D49">
        <v>2</v>
      </c>
      <c r="E49">
        <f>COUNTIF(G49:O49,"&gt;0")</f>
        <v>2</v>
      </c>
      <c r="F49">
        <f>IF(P49="",0,LARGE(G49:O49,IF(E49&gt;3,4,IF(E49=0,1,E49))))</f>
        <v>0</v>
      </c>
      <c r="G49">
        <f>IF(R49="",0,VLOOKUP(R49,points!$A$1:$B$40,2)+$D49)</f>
        <v>0</v>
      </c>
      <c r="H49">
        <f>IF(T49="",0,VLOOKUP(T49,points!$A$1:$B$40,2)+$D49)</f>
        <v>0</v>
      </c>
      <c r="I49">
        <f>IF(V49="",0,VLOOKUP(V49,points!$A$1:$B$40,2)+$D49)</f>
        <v>0</v>
      </c>
      <c r="J49">
        <f>IF(X49="",0,VLOOKUP(X49,points!$A$1:$B$40,2)+$D49)</f>
        <v>0</v>
      </c>
      <c r="K49">
        <f>IF(Z49="",0,VLOOKUP(Z49,points!$A$1:$B$40,2)+$D49)</f>
        <v>0</v>
      </c>
      <c r="L49">
        <f>IF(AB49="",0,VLOOKUP(AB49,points!$A$1:$B$40,2)+$D49)</f>
        <v>0</v>
      </c>
      <c r="M49">
        <f>IF(AD49="",0,VLOOKUP(AD49,points!$A$1:$B$40,2)+$D49)</f>
        <v>0</v>
      </c>
      <c r="N49">
        <f>IF(AF49="",0,VLOOKUP(AF49,points!$A$1:$B$40,2)+$D49)</f>
        <v>28</v>
      </c>
      <c r="O49">
        <f>IF(AH49="",0,VLOOKUP(AH49,points!$A$1:$B$40,2)+$D49)</f>
        <v>27</v>
      </c>
      <c r="Q49" s="5">
        <f>IF(ISERROR(VLOOKUP($C49,'1-5-07'!$B$2:$Q$85,14,FALSE)),"",VLOOKUP($C49,'1-5-07'!$B$2:$Q$85,14,FALSE))</f>
      </c>
      <c r="R49" s="9">
        <f>IF(OR(Q49="",Q49="dnf"),"",RANK(Q49,Q:Q,-1))</f>
      </c>
      <c r="S49" s="5">
        <f>IF(ISERROR(VLOOKUP($C49,'15-5-07'!$B$2:$Q$85,14,FALSE)),"",VLOOKUP($C49,'15-5-07'!$B$2:$Q$85,14,FALSE))</f>
      </c>
      <c r="T49" s="9">
        <f>IF(OR(S49="",S49="dnf"),"",RANK(S49,S:S,-1))</f>
      </c>
      <c r="U49" s="5">
        <f>IF(ISERROR(VLOOKUP($C49,'29-5-07'!$B$2:$Q$91,14,FALSE)),"",VLOOKUP($C49,'29-5-07'!$B$2:$Q$91,14,FALSE))</f>
      </c>
      <c r="V49" s="9">
        <f>IF(OR(U49="",U49="dnf"),"",RANK(U49,U:U,-1))</f>
      </c>
      <c r="W49" s="5">
        <f>IF(ISERROR(VLOOKUP($C49,'12-6-07'!$B$2:$Q$76,14,FALSE)),"",VLOOKUP($C49,'12-6-07'!$B$2:$Q$76,14,FALSE))</f>
      </c>
      <c r="X49" s="9">
        <f>IF(OR(W49="",W49="dnf"),"",RANK(W49,W:W,-1))</f>
      </c>
      <c r="Y49" s="5">
        <f>IF(ISERROR(VLOOKUP($C49,'26-6-07'!$B$2:$Q$76,14,FALSE)),"",VLOOKUP($C49,'26-6-07'!$B$2:$Q$76,14,FALSE))</f>
      </c>
      <c r="Z49" s="9">
        <f>IF(OR(Y49="",Y49="dnf"),"",RANK(Y49,Y:Y,-1))</f>
      </c>
      <c r="AA49" s="5">
        <f>IF(ISERROR(VLOOKUP($C49,'10-7-07'!$B$2:$Q$76,14,FALSE)),"",VLOOKUP($C49,'10-7-07'!$B$2:$Q$76,14,FALSE))</f>
      </c>
      <c r="AB49" s="9">
        <f>IF(OR(AA49="",AA49="dnf"),"",RANK(AA49,AA:AA,-1))</f>
      </c>
      <c r="AC49" s="5">
        <f>IF(ISERROR(VLOOKUP($C49,'24-7-07'!$B$2:$Q$76,14,FALSE)),"",VLOOKUP($C49,'24-7-07'!$B$2:$Q$76,14,FALSE))</f>
      </c>
      <c r="AD49" s="9">
        <f>IF(OR(AC49="",AC49="dnf"),"",RANK(AC49,AC:AC,-1))</f>
      </c>
      <c r="AE49" s="5">
        <f>IF(ISERROR(VLOOKUP($C49,'7-8-07'!$B$2:$Q$76,14,FALSE)),"",VLOOKUP($C49,'7-8-07'!$B$2:$Q$76,14,FALSE))</f>
        <v>0.04641203703703703</v>
      </c>
      <c r="AF49" s="9">
        <f>IF(OR(AE49="",AE49="dnf"),"",RANK(AE49,AE:AE,-1))</f>
        <v>14</v>
      </c>
      <c r="AG49" s="5">
        <f>IF(ISERROR(VLOOKUP($C49,'21-8-07'!$B$2:$Q$76,14,FALSE)),"",VLOOKUP($C49,'21-8-07'!$B$2:$Q$76,14,FALSE))</f>
        <v>0.0435300925925926</v>
      </c>
      <c r="AH49" s="9">
        <f>IF(OR(AG49="",AG49="dnf"),"",RANK(AG49,AG:AG,-1))</f>
        <v>15</v>
      </c>
    </row>
    <row r="50" spans="1:34" ht="12.75">
      <c r="A50">
        <f>RANK(B50,B:B)</f>
        <v>48</v>
      </c>
      <c r="B50" s="10">
        <f>LARGE(F50:O50,1)+LARGE(F50:O50,2)+LARGE(F50:O50,3)+LARGE(F50:O50,4)+LARGE(F50:O50,5)</f>
        <v>55</v>
      </c>
      <c r="C50" t="s">
        <v>100</v>
      </c>
      <c r="E50">
        <f>COUNTIF(G50:O50,"&gt;0")</f>
        <v>2</v>
      </c>
      <c r="F50">
        <f>IF(P50="",0,LARGE(G50:O50,IF(E50&gt;3,4,IF(E50=0,1,E50))))</f>
        <v>0</v>
      </c>
      <c r="G50">
        <f>IF(R50="",0,VLOOKUP(R50,points!$A$1:$B$40,2)+$D50)</f>
        <v>0</v>
      </c>
      <c r="H50">
        <f>IF(T50="",0,VLOOKUP(T50,points!$A$1:$B$40,2)+$D50)</f>
        <v>0</v>
      </c>
      <c r="I50">
        <f>IF(V50="",0,VLOOKUP(V50,points!$A$1:$B$40,2)+$D50)</f>
        <v>0</v>
      </c>
      <c r="J50">
        <f>IF(X50="",0,VLOOKUP(X50,points!$A$1:$B$40,2)+$D50)</f>
        <v>0</v>
      </c>
      <c r="K50">
        <f>IF(Z50="",0,VLOOKUP(Z50,points!$A$1:$B$40,2)+$D50)</f>
        <v>29</v>
      </c>
      <c r="L50">
        <f>IF(AB50="",0,VLOOKUP(AB50,points!$A$1:$B$40,2)+$D50)</f>
        <v>0</v>
      </c>
      <c r="M50">
        <f>IF(AD50="",0,VLOOKUP(AD50,points!$A$1:$B$40,2)+$D50)</f>
        <v>26</v>
      </c>
      <c r="N50">
        <f>IF(AF50="",0,VLOOKUP(AF50,points!$A$1:$B$40,2)+$D50)</f>
        <v>0</v>
      </c>
      <c r="O50">
        <f>IF(AH50="",0,VLOOKUP(AH50,points!$A$1:$B$40,2)+$D50)</f>
        <v>0</v>
      </c>
      <c r="Q50" s="5">
        <f>IF(ISERROR(VLOOKUP($C50,'1-5-07'!$B$2:$Q$85,14,FALSE)),"",VLOOKUP($C50,'1-5-07'!$B$2:$Q$85,14,FALSE))</f>
      </c>
      <c r="R50" s="9">
        <f>IF(OR(Q50="",Q50="dnf"),"",RANK(Q50,Q:Q,-1))</f>
      </c>
      <c r="S50" s="5">
        <f>IF(ISERROR(VLOOKUP($C50,'15-5-07'!$B$2:$Q$85,14,FALSE)),"",VLOOKUP($C50,'15-5-07'!$B$2:$Q$85,14,FALSE))</f>
      </c>
      <c r="T50" s="9">
        <f>IF(OR(S50="",S50="dnf"),"",RANK(S50,S:S,-1))</f>
      </c>
      <c r="U50" s="5">
        <f>IF(ISERROR(VLOOKUP($C50,'29-5-07'!$B$2:$Q$91,14,FALSE)),"",VLOOKUP($C50,'29-5-07'!$B$2:$Q$91,14,FALSE))</f>
      </c>
      <c r="V50" s="9">
        <f>IF(OR(U50="",U50="dnf"),"",RANK(U50,U:U,-1))</f>
      </c>
      <c r="W50" s="5">
        <f>IF(ISERROR(VLOOKUP($C50,'12-6-07'!$B$2:$Q$76,14,FALSE)),"",VLOOKUP($C50,'12-6-07'!$B$2:$Q$76,14,FALSE))</f>
      </c>
      <c r="X50" s="9">
        <f>IF(OR(W50="",W50="dnf"),"",RANK(W50,W:W,-1))</f>
      </c>
      <c r="Y50" s="5">
        <f>IF(ISERROR(VLOOKUP($C50,'26-6-07'!$B$2:$Q$76,14,FALSE)),"",VLOOKUP($C50,'26-6-07'!$B$2:$Q$76,14,FALSE))</f>
        <v>0.041747685185185186</v>
      </c>
      <c r="Z50" s="9">
        <f>IF(OR(Y50="",Y50="dnf"),"",RANK(Y50,Y:Y,-1))</f>
        <v>11</v>
      </c>
      <c r="AA50" s="5">
        <f>IF(ISERROR(VLOOKUP($C50,'10-7-07'!$B$2:$Q$76,14,FALSE)),"",VLOOKUP($C50,'10-7-07'!$B$2:$Q$76,14,FALSE))</f>
      </c>
      <c r="AB50" s="9">
        <f>IF(OR(AA50="",AA50="dnf"),"",RANK(AA50,AA:AA,-1))</f>
      </c>
      <c r="AC50" s="5">
        <f>IF(ISERROR(VLOOKUP($C50,'24-7-07'!$B$2:$Q$76,14,FALSE)),"",VLOOKUP($C50,'24-7-07'!$B$2:$Q$76,14,FALSE))</f>
        <v>0.0415162037037037</v>
      </c>
      <c r="AD50" s="9">
        <f>IF(OR(AC50="",AC50="dnf"),"",RANK(AC50,AC:AC,-1))</f>
        <v>14</v>
      </c>
      <c r="AE50" s="5">
        <f>IF(ISERROR(VLOOKUP($C50,'7-8-07'!$B$2:$Q$76,14,FALSE)),"",VLOOKUP($C50,'7-8-07'!$B$2:$Q$76,14,FALSE))</f>
      </c>
      <c r="AF50" s="9">
        <f>IF(OR(AE50="",AE50="dnf"),"",RANK(AE50,AE:AE,-1))</f>
      </c>
      <c r="AG50" s="5">
        <f>IF(ISERROR(VLOOKUP($C50,'21-8-07'!$B$2:$Q$76,14,FALSE)),"",VLOOKUP($C50,'21-8-07'!$B$2:$Q$76,14,FALSE))</f>
      </c>
      <c r="AH50" s="9">
        <f>IF(OR(AG50="",AG50="dnf"),"",RANK(AG50,AG:AG,-1))</f>
      </c>
    </row>
    <row r="51" spans="1:34" ht="12.75">
      <c r="A51">
        <f>RANK(B51,B:B)</f>
        <v>50</v>
      </c>
      <c r="B51" s="10">
        <f>LARGE(F51:O51,1)+LARGE(F51:O51,2)+LARGE(F51:O51,3)+LARGE(F51:O51,4)+LARGE(F51:O51,5)</f>
        <v>53</v>
      </c>
      <c r="C51" s="40" t="s">
        <v>195</v>
      </c>
      <c r="D51">
        <v>2</v>
      </c>
      <c r="E51">
        <f>COUNTIF(G51:O51,"&gt;0")</f>
        <v>3</v>
      </c>
      <c r="F51">
        <f>IF(P51="",0,LARGE(G51:O51,IF(E51&gt;3,4,IF(E51=0,1,E51))))</f>
        <v>0</v>
      </c>
      <c r="G51">
        <f>IF(R51="",0,VLOOKUP(R51,points!$A$1:$B$40,2)+$D51)</f>
        <v>19</v>
      </c>
      <c r="H51">
        <f>IF(T51="",0,VLOOKUP(T51,points!$A$1:$B$40,2)+$D51)</f>
        <v>0</v>
      </c>
      <c r="I51">
        <f>IF(V51="",0,VLOOKUP(V51,points!$A$1:$B$40,2)+$D51)</f>
        <v>0</v>
      </c>
      <c r="J51">
        <f>IF(X51="",0,VLOOKUP(X51,points!$A$1:$B$40,2)+$D51)</f>
        <v>0</v>
      </c>
      <c r="K51">
        <f>IF(Z51="",0,VLOOKUP(Z51,points!$A$1:$B$40,2)+$D51)</f>
        <v>0</v>
      </c>
      <c r="L51">
        <f>IF(AB51="",0,VLOOKUP(AB51,points!$A$1:$B$40,2)+$D51)</f>
        <v>12</v>
      </c>
      <c r="M51">
        <f>IF(AD51="",0,VLOOKUP(AD51,points!$A$1:$B$40,2)+$D51)</f>
        <v>0</v>
      </c>
      <c r="N51">
        <f>IF(AF51="",0,VLOOKUP(AF51,points!$A$1:$B$40,2)+$D51)</f>
        <v>22</v>
      </c>
      <c r="O51">
        <f>IF(AH51="",0,VLOOKUP(AH51,points!$A$1:$B$40,2)+$D51)</f>
        <v>0</v>
      </c>
      <c r="Q51" s="5">
        <f>IF(ISERROR(VLOOKUP($C51,'1-5-07'!$B$2:$Q$85,14,FALSE)),"",VLOOKUP($C51,'1-5-07'!$B$2:$Q$85,14,FALSE))</f>
        <v>0.04958333333333333</v>
      </c>
      <c r="R51" s="9">
        <f>IF(OR(Q51="",Q51="dnf"),"",RANK(Q51,Q:Q,-1))</f>
        <v>23</v>
      </c>
      <c r="S51" s="5">
        <f>IF(ISERROR(VLOOKUP($C51,'15-5-07'!$B$2:$Q$85,14,FALSE)),"",VLOOKUP($C51,'15-5-07'!$B$2:$Q$85,14,FALSE))</f>
      </c>
      <c r="T51" s="9">
        <f>IF(OR(S51="",S51="dnf"),"",RANK(S51,S:S,-1))</f>
      </c>
      <c r="U51" s="5">
        <f>IF(ISERROR(VLOOKUP($C51,'29-5-07'!$B$2:$Q$91,14,FALSE)),"",VLOOKUP($C51,'29-5-07'!$B$2:$Q$91,14,FALSE))</f>
      </c>
      <c r="V51" s="9">
        <f>IF(OR(U51="",U51="dnf"),"",RANK(U51,U:U,-1))</f>
      </c>
      <c r="W51" s="5">
        <f>IF(ISERROR(VLOOKUP($C51,'12-6-07'!$B$2:$Q$76,14,FALSE)),"",VLOOKUP($C51,'12-6-07'!$B$2:$Q$76,14,FALSE))</f>
      </c>
      <c r="X51" s="9">
        <f>IF(OR(W51="",W51="dnf"),"",RANK(W51,W:W,-1))</f>
      </c>
      <c r="Y51" s="5">
        <f>IF(ISERROR(VLOOKUP($C51,'26-6-07'!$B$2:$Q$76,14,FALSE)),"",VLOOKUP($C51,'26-6-07'!$B$2:$Q$76,14,FALSE))</f>
      </c>
      <c r="Z51" s="9">
        <f>IF(OR(Y51="",Y51="dnf"),"",RANK(Y51,Y:Y,-1))</f>
      </c>
      <c r="AA51" s="5">
        <f>IF(ISERROR(VLOOKUP($C51,'10-7-07'!$B$2:$Q$76,14,FALSE)),"",VLOOKUP($C51,'10-7-07'!$B$2:$Q$76,14,FALSE))</f>
        <v>0.051076388888888886</v>
      </c>
      <c r="AB51" s="9">
        <f>IF(OR(AA51="",AA51="dnf"),"",RANK(AA51,AA:AA,-1))</f>
        <v>30</v>
      </c>
      <c r="AC51" s="5">
        <f>IF(ISERROR(VLOOKUP($C51,'24-7-07'!$B$2:$Q$76,14,FALSE)),"",VLOOKUP($C51,'24-7-07'!$B$2:$Q$76,14,FALSE))</f>
      </c>
      <c r="AD51" s="9">
        <f>IF(OR(AC51="",AC51="dnf"),"",RANK(AC51,AC:AC,-1))</f>
      </c>
      <c r="AE51" s="5">
        <f>IF(ISERROR(VLOOKUP($C51,'7-8-07'!$B$2:$Q$76,14,FALSE)),"",VLOOKUP($C51,'7-8-07'!$B$2:$Q$76,14,FALSE))</f>
        <v>0.05239583333333333</v>
      </c>
      <c r="AF51" s="9">
        <f>IF(OR(AE51="",AE51="dnf"),"",RANK(AE51,AE:AE,-1))</f>
        <v>20</v>
      </c>
      <c r="AG51" s="5">
        <f>IF(ISERROR(VLOOKUP($C51,'21-8-07'!$B$2:$Q$76,14,FALSE)),"",VLOOKUP($C51,'21-8-07'!$B$2:$Q$76,14,FALSE))</f>
      </c>
      <c r="AH51" s="9">
        <f>IF(OR(AG51="",AG51="dnf"),"",RANK(AG51,AG:AG,-1))</f>
      </c>
    </row>
    <row r="52" spans="1:34" ht="12.75">
      <c r="A52">
        <f>RANK(B52,B:B)</f>
        <v>51</v>
      </c>
      <c r="B52" s="10">
        <f>LARGE(F52:O52,1)+LARGE(F52:O52,2)+LARGE(F52:O52,3)+LARGE(F52:O52,4)+LARGE(F52:O52,5)</f>
        <v>50</v>
      </c>
      <c r="C52" s="14" t="s">
        <v>232</v>
      </c>
      <c r="E52">
        <f>COUNTIF(G52:O52,"&gt;0")</f>
        <v>1</v>
      </c>
      <c r="F52">
        <f>IF(P52="",0,LARGE(G52:O52,IF(E52&gt;3,4,IF(E52=0,1,E52))))</f>
        <v>0</v>
      </c>
      <c r="G52">
        <f>IF(R52="",0,VLOOKUP(R52,points!$A$1:$B$40,2)+$D52)</f>
        <v>0</v>
      </c>
      <c r="H52">
        <f>IF(T52="",0,VLOOKUP(T52,points!$A$1:$B$40,2)+$D52)</f>
        <v>0</v>
      </c>
      <c r="I52">
        <f>IF(V52="",0,VLOOKUP(V52,points!$A$1:$B$40,2)+$D52)</f>
        <v>0</v>
      </c>
      <c r="J52">
        <f>IF(X52="",0,VLOOKUP(X52,points!$A$1:$B$40,2)+$D52)</f>
        <v>0</v>
      </c>
      <c r="K52">
        <f>IF(Z52="",0,VLOOKUP(Z52,points!$A$1:$B$40,2)+$D52)</f>
        <v>0</v>
      </c>
      <c r="L52">
        <f>IF(AB52="",0,VLOOKUP(AB52,points!$A$1:$B$40,2)+$D52)</f>
        <v>0</v>
      </c>
      <c r="M52">
        <f>IF(AD52="",0,VLOOKUP(AD52,points!$A$1:$B$40,2)+$D52)</f>
        <v>0</v>
      </c>
      <c r="N52">
        <f>IF(AF52="",0,VLOOKUP(AF52,points!$A$1:$B$40,2)+$D52)</f>
        <v>0</v>
      </c>
      <c r="O52">
        <f>IF(AH52="",0,VLOOKUP(AH52,points!$A$1:$B$40,2)+$D52)</f>
        <v>50</v>
      </c>
      <c r="Q52" s="5">
        <f>IF(ISERROR(VLOOKUP($C52,'1-5-07'!$B$2:$Q$85,14,FALSE)),"",VLOOKUP($C52,'1-5-07'!$B$2:$Q$85,14,FALSE))</f>
      </c>
      <c r="R52" s="9">
        <f>IF(OR(Q52="",Q52="dnf"),"",RANK(Q52,Q:Q,-1))</f>
      </c>
      <c r="S52" s="5">
        <f>IF(ISERROR(VLOOKUP($C52,'15-5-07'!$B$2:$Q$85,14,FALSE)),"",VLOOKUP($C52,'15-5-07'!$B$2:$Q$85,14,FALSE))</f>
      </c>
      <c r="T52" s="9">
        <f>IF(OR(S52="",S52="dnf"),"",RANK(S52,S:S,-1))</f>
      </c>
      <c r="U52" s="5">
        <f>IF(ISERROR(VLOOKUP($C52,'29-5-07'!$B$2:$Q$91,14,FALSE)),"",VLOOKUP($C52,'29-5-07'!$B$2:$Q$91,14,FALSE))</f>
      </c>
      <c r="V52" s="9">
        <f>IF(OR(U52="",U52="dnf"),"",RANK(U52,U:U,-1))</f>
      </c>
      <c r="W52" s="5">
        <f>IF(ISERROR(VLOOKUP($C52,'12-6-07'!$B$2:$Q$76,14,FALSE)),"",VLOOKUP($C52,'12-6-07'!$B$2:$Q$76,14,FALSE))</f>
      </c>
      <c r="X52" s="9">
        <f>IF(OR(W52="",W52="dnf"),"",RANK(W52,W:W,-1))</f>
      </c>
      <c r="Y52" s="5">
        <f>IF(ISERROR(VLOOKUP($C52,'26-6-07'!$B$2:$Q$76,14,FALSE)),"",VLOOKUP($C52,'26-6-07'!$B$2:$Q$76,14,FALSE))</f>
      </c>
      <c r="Z52" s="9">
        <f>IF(OR(Y52="",Y52="dnf"),"",RANK(Y52,Y:Y,-1))</f>
      </c>
      <c r="AA52" s="5">
        <f>IF(ISERROR(VLOOKUP($C52,'10-7-07'!$B$2:$Q$76,14,FALSE)),"",VLOOKUP($C52,'10-7-07'!$B$2:$Q$76,14,FALSE))</f>
      </c>
      <c r="AB52" s="9">
        <f>IF(OR(AA52="",AA52="dnf"),"",RANK(AA52,AA:AA,-1))</f>
      </c>
      <c r="AC52" s="5">
        <f>IF(ISERROR(VLOOKUP($C52,'24-7-07'!$B$2:$Q$76,14,FALSE)),"",VLOOKUP($C52,'24-7-07'!$B$2:$Q$76,14,FALSE))</f>
      </c>
      <c r="AD52" s="9">
        <f>IF(OR(AC52="",AC52="dnf"),"",RANK(AC52,AC:AC,-1))</f>
      </c>
      <c r="AE52" s="5" t="str">
        <f>IF(ISERROR(VLOOKUP($C52,'7-8-07'!$B$2:$Q$76,14,FALSE)),"",VLOOKUP($C52,'7-8-07'!$B$2:$Q$76,14,FALSE))</f>
        <v>dnf</v>
      </c>
      <c r="AF52" s="9">
        <f>IF(OR(AE52="",AE52="dnf"),"",RANK(AE52,AE:AE,-1))</f>
      </c>
      <c r="AG52" s="5">
        <f>IF(ISERROR(VLOOKUP($C52,'21-8-07'!$B$2:$Q$76,14,FALSE)),"",VLOOKUP($C52,'21-8-07'!$B$2:$Q$76,14,FALSE))</f>
        <v>0.03498842592592592</v>
      </c>
      <c r="AH52" s="9">
        <f>IF(OR(AG52="",AG52="dnf"),"",RANK(AG52,AG:AG,-1))</f>
        <v>1</v>
      </c>
    </row>
    <row r="53" spans="1:34" ht="12.75">
      <c r="A53">
        <f>RANK(B53,B:B)</f>
        <v>52</v>
      </c>
      <c r="B53" s="10">
        <f>LARGE(F53:O53,1)+LARGE(F53:O53,2)+LARGE(F53:O53,3)+LARGE(F53:O53,4)+LARGE(F53:O53,5)</f>
        <v>44</v>
      </c>
      <c r="C53" t="s">
        <v>210</v>
      </c>
      <c r="E53">
        <f>COUNTIF(G53:O53,"&gt;0")</f>
        <v>2</v>
      </c>
      <c r="F53">
        <f>IF(P53="",0,LARGE(G53:O53,IF(E53&gt;3,4,IF(E53=0,1,E53))))</f>
        <v>0</v>
      </c>
      <c r="G53">
        <f>IF(R53="",0,VLOOKUP(R53,points!$A$1:$B$40,2)+$D53)</f>
        <v>0</v>
      </c>
      <c r="H53">
        <f>IF(T53="",0,VLOOKUP(T53,points!$A$1:$B$40,2)+$D53)</f>
        <v>0</v>
      </c>
      <c r="I53">
        <f>IF(V53="",0,VLOOKUP(V53,points!$A$1:$B$40,2)+$D53)</f>
        <v>0</v>
      </c>
      <c r="J53">
        <f>IF(X53="",0,VLOOKUP(X53,points!$A$1:$B$40,2)+$D53)</f>
        <v>21</v>
      </c>
      <c r="K53">
        <f>IF(Z53="",0,VLOOKUP(Z53,points!$A$1:$B$40,2)+$D53)</f>
        <v>23</v>
      </c>
      <c r="L53">
        <f>IF(AB53="",0,VLOOKUP(AB53,points!$A$1:$B$40,2)+$D53)</f>
        <v>0</v>
      </c>
      <c r="M53">
        <f>IF(AD53="",0,VLOOKUP(AD53,points!$A$1:$B$40,2)+$D53)</f>
        <v>0</v>
      </c>
      <c r="N53">
        <f>IF(AF53="",0,VLOOKUP(AF53,points!$A$1:$B$40,2)+$D53)</f>
        <v>0</v>
      </c>
      <c r="O53">
        <f>IF(AH53="",0,VLOOKUP(AH53,points!$A$1:$B$40,2)+$D53)</f>
        <v>0</v>
      </c>
      <c r="Q53" s="5">
        <f>IF(ISERROR(VLOOKUP($C53,'1-5-07'!$B$2:$Q$85,14,FALSE)),"",VLOOKUP($C53,'1-5-07'!$B$2:$Q$85,14,FALSE))</f>
      </c>
      <c r="R53" s="9">
        <f>IF(OR(Q53="",Q53="dnf"),"",RANK(Q53,Q:Q,-1))</f>
      </c>
      <c r="S53" s="5">
        <f>IF(ISERROR(VLOOKUP($C53,'15-5-07'!$B$2:$Q$85,14,FALSE)),"",VLOOKUP($C53,'15-5-07'!$B$2:$Q$85,14,FALSE))</f>
      </c>
      <c r="T53" s="9">
        <f>IF(OR(S53="",S53="dnf"),"",RANK(S53,S:S,-1))</f>
      </c>
      <c r="U53" s="5">
        <f>IF(ISERROR(VLOOKUP($C53,'29-5-07'!$B$2:$Q$91,14,FALSE)),"",VLOOKUP($C53,'29-5-07'!$B$2:$Q$91,14,FALSE))</f>
      </c>
      <c r="V53" s="9">
        <f>IF(OR(U53="",U53="dnf"),"",RANK(U53,U:U,-1))</f>
      </c>
      <c r="W53" s="5">
        <f>IF(ISERROR(VLOOKUP($C53,'12-6-07'!$B$2:$Q$76,14,FALSE)),"",VLOOKUP($C53,'12-6-07'!$B$2:$Q$76,14,FALSE))</f>
        <v>0.04642361111111111</v>
      </c>
      <c r="X53" s="9">
        <f>IF(OR(W53="",W53="dnf"),"",RANK(W53,W:W,-1))</f>
        <v>19</v>
      </c>
      <c r="Y53" s="5">
        <f>IF(ISERROR(VLOOKUP($C53,'26-6-07'!$B$2:$Q$76,14,FALSE)),"",VLOOKUP($C53,'26-6-07'!$B$2:$Q$76,14,FALSE))</f>
        <v>0.046192129629629625</v>
      </c>
      <c r="Z53" s="9">
        <f>IF(OR(Y53="",Y53="dnf"),"",RANK(Y53,Y:Y,-1))</f>
        <v>17</v>
      </c>
      <c r="AA53" s="5">
        <f>IF(ISERROR(VLOOKUP($C53,'10-7-07'!$B$2:$Q$76,14,FALSE)),"",VLOOKUP($C53,'10-7-07'!$B$2:$Q$76,14,FALSE))</f>
      </c>
      <c r="AB53" s="9">
        <f>IF(OR(AA53="",AA53="dnf"),"",RANK(AA53,AA:AA,-1))</f>
      </c>
      <c r="AC53" s="5">
        <f>IF(ISERROR(VLOOKUP($C53,'24-7-07'!$B$2:$Q$76,14,FALSE)),"",VLOOKUP($C53,'24-7-07'!$B$2:$Q$76,14,FALSE))</f>
      </c>
      <c r="AD53" s="9">
        <f>IF(OR(AC53="",AC53="dnf"),"",RANK(AC53,AC:AC,-1))</f>
      </c>
      <c r="AE53" s="5">
        <f>IF(ISERROR(VLOOKUP($C53,'7-8-07'!$B$2:$Q$76,14,FALSE)),"",VLOOKUP($C53,'7-8-07'!$B$2:$Q$76,14,FALSE))</f>
      </c>
      <c r="AF53" s="9">
        <f>IF(OR(AE53="",AE53="dnf"),"",RANK(AE53,AE:AE,-1))</f>
      </c>
      <c r="AG53" s="5">
        <f>IF(ISERROR(VLOOKUP($C53,'21-8-07'!$B$2:$Q$76,14,FALSE)),"",VLOOKUP($C53,'21-8-07'!$B$2:$Q$76,14,FALSE))</f>
      </c>
      <c r="AH53" s="9">
        <f>IF(OR(AG53="",AG53="dnf"),"",RANK(AG53,AG:AG,-1))</f>
      </c>
    </row>
    <row r="54" spans="1:34" ht="12.75">
      <c r="A54">
        <f>RANK(B54,B:B)</f>
        <v>53</v>
      </c>
      <c r="B54" s="10">
        <f>LARGE(F54:O54,1)+LARGE(F54:O54,2)+LARGE(F54:O54,3)+LARGE(F54:O54,4)+LARGE(F54:O54,5)</f>
        <v>40</v>
      </c>
      <c r="C54" s="40" t="s">
        <v>193</v>
      </c>
      <c r="D54">
        <v>2</v>
      </c>
      <c r="E54">
        <f>COUNTIF(G54:O54,"&gt;0")</f>
        <v>2</v>
      </c>
      <c r="F54">
        <f>IF(P54="",0,LARGE(G54:O54,IF(E54&gt;3,4,IF(E54=0,1,E54))))</f>
        <v>0</v>
      </c>
      <c r="G54">
        <f>IF(R54="",0,VLOOKUP(R54,points!$A$1:$B$40,2)+$D54)</f>
        <v>25</v>
      </c>
      <c r="H54">
        <f>IF(T54="",0,VLOOKUP(T54,points!$A$1:$B$40,2)+$D54)</f>
        <v>0</v>
      </c>
      <c r="I54">
        <f>IF(V54="",0,VLOOKUP(V54,points!$A$1:$B$40,2)+$D54)</f>
        <v>0</v>
      </c>
      <c r="J54">
        <f>IF(X54="",0,VLOOKUP(X54,points!$A$1:$B$40,2)+$D54)</f>
        <v>0</v>
      </c>
      <c r="K54">
        <f>IF(Z54="",0,VLOOKUP(Z54,points!$A$1:$B$40,2)+$D54)</f>
        <v>0</v>
      </c>
      <c r="L54">
        <f>IF(AB54="",0,VLOOKUP(AB54,points!$A$1:$B$40,2)+$D54)</f>
        <v>15</v>
      </c>
      <c r="M54">
        <f>IF(AD54="",0,VLOOKUP(AD54,points!$A$1:$B$40,2)+$D54)</f>
        <v>0</v>
      </c>
      <c r="N54">
        <f>IF(AF54="",0,VLOOKUP(AF54,points!$A$1:$B$40,2)+$D54)</f>
        <v>0</v>
      </c>
      <c r="O54">
        <f>IF(AH54="",0,VLOOKUP(AH54,points!$A$1:$B$40,2)+$D54)</f>
        <v>0</v>
      </c>
      <c r="Q54" s="5">
        <f>IF(ISERROR(VLOOKUP($C54,'1-5-07'!$B$2:$Q$85,14,FALSE)),"",VLOOKUP($C54,'1-5-07'!$B$2:$Q$85,14,FALSE))</f>
        <v>0.044849537037037035</v>
      </c>
      <c r="R54" s="9">
        <f>IF(OR(Q54="",Q54="dnf"),"",RANK(Q54,Q:Q,-1))</f>
        <v>17</v>
      </c>
      <c r="S54" s="5">
        <f>IF(ISERROR(VLOOKUP($C54,'15-5-07'!$B$2:$Q$85,14,FALSE)),"",VLOOKUP($C54,'15-5-07'!$B$2:$Q$85,14,FALSE))</f>
      </c>
      <c r="T54" s="9">
        <f>IF(OR(S54="",S54="dnf"),"",RANK(S54,S:S,-1))</f>
      </c>
      <c r="U54" s="5">
        <f>IF(ISERROR(VLOOKUP($C54,'29-5-07'!$B$2:$Q$91,14,FALSE)),"",VLOOKUP($C54,'29-5-07'!$B$2:$Q$91,14,FALSE))</f>
      </c>
      <c r="V54" s="9">
        <f>IF(OR(U54="",U54="dnf"),"",RANK(U54,U:U,-1))</f>
      </c>
      <c r="W54" s="5">
        <f>IF(ISERROR(VLOOKUP($C54,'12-6-07'!$B$2:$Q$76,14,FALSE)),"",VLOOKUP($C54,'12-6-07'!$B$2:$Q$76,14,FALSE))</f>
      </c>
      <c r="X54" s="9">
        <f>IF(OR(W54="",W54="dnf"),"",RANK(W54,W:W,-1))</f>
      </c>
      <c r="Y54" s="5">
        <f>IF(ISERROR(VLOOKUP($C54,'26-6-07'!$B$2:$Q$76,14,FALSE)),"",VLOOKUP($C54,'26-6-07'!$B$2:$Q$76,14,FALSE))</f>
      </c>
      <c r="Z54" s="9">
        <f>IF(OR(Y54="",Y54="dnf"),"",RANK(Y54,Y:Y,-1))</f>
      </c>
      <c r="AA54" s="5">
        <f>IF(ISERROR(VLOOKUP($C54,'10-7-07'!$B$2:$Q$76,14,FALSE)),"",VLOOKUP($C54,'10-7-07'!$B$2:$Q$76,14,FALSE))</f>
        <v>0.04638888888888888</v>
      </c>
      <c r="AB54" s="9">
        <f>IF(OR(AA54="",AA54="dnf"),"",RANK(AA54,AA:AA,-1))</f>
        <v>27</v>
      </c>
      <c r="AC54" s="5">
        <f>IF(ISERROR(VLOOKUP($C54,'24-7-07'!$B$2:$Q$76,14,FALSE)),"",VLOOKUP($C54,'24-7-07'!$B$2:$Q$76,14,FALSE))</f>
      </c>
      <c r="AD54" s="9">
        <f>IF(OR(AC54="",AC54="dnf"),"",RANK(AC54,AC:AC,-1))</f>
      </c>
      <c r="AE54" s="5">
        <f>IF(ISERROR(VLOOKUP($C54,'7-8-07'!$B$2:$Q$76,14,FALSE)),"",VLOOKUP($C54,'7-8-07'!$B$2:$Q$76,14,FALSE))</f>
      </c>
      <c r="AF54" s="9">
        <f>IF(OR(AE54="",AE54="dnf"),"",RANK(AE54,AE:AE,-1))</f>
      </c>
      <c r="AG54" s="5">
        <f>IF(ISERROR(VLOOKUP($C54,'21-8-07'!$B$2:$Q$76,14,FALSE)),"",VLOOKUP($C54,'21-8-07'!$B$2:$Q$76,14,FALSE))</f>
      </c>
      <c r="AH54" s="9">
        <f>IF(OR(AG54="",AG54="dnf"),"",RANK(AG54,AG:AG,-1))</f>
      </c>
    </row>
    <row r="55" spans="1:34" ht="12.75">
      <c r="A55">
        <f>RANK(B55,B:B)</f>
        <v>53</v>
      </c>
      <c r="B55" s="10">
        <f>LARGE(F55:O55,1)+LARGE(F55:O55,2)+LARGE(F55:O55,3)+LARGE(F55:O55,4)+LARGE(F55:O55,5)</f>
        <v>40</v>
      </c>
      <c r="C55" t="s">
        <v>199</v>
      </c>
      <c r="E55">
        <f>COUNTIF(G55:O55,"&gt;0")</f>
        <v>1</v>
      </c>
      <c r="F55">
        <f>IF(P55="",0,LARGE(G55:O55,IF(E55&gt;3,4,IF(E55=0,1,E55))))</f>
        <v>0</v>
      </c>
      <c r="G55">
        <f>IF(R55="",0,VLOOKUP(R55,points!$A$1:$B$40,2)+$D55)</f>
        <v>0</v>
      </c>
      <c r="H55">
        <f>IF(T55="",0,VLOOKUP(T55,points!$A$1:$B$40,2)+$D55)</f>
        <v>40</v>
      </c>
      <c r="I55">
        <f>IF(V55="",0,VLOOKUP(V55,points!$A$1:$B$40,2)+$D55)</f>
        <v>0</v>
      </c>
      <c r="J55">
        <f>IF(X55="",0,VLOOKUP(X55,points!$A$1:$B$40,2)+$D55)</f>
        <v>0</v>
      </c>
      <c r="K55">
        <f>IF(Z55="",0,VLOOKUP(Z55,points!$A$1:$B$40,2)+$D55)</f>
        <v>0</v>
      </c>
      <c r="L55">
        <f>IF(AB55="",0,VLOOKUP(AB55,points!$A$1:$B$40,2)+$D55)</f>
        <v>0</v>
      </c>
      <c r="M55">
        <f>IF(AD55="",0,VLOOKUP(AD55,points!$A$1:$B$40,2)+$D55)</f>
        <v>0</v>
      </c>
      <c r="N55">
        <f>IF(AF55="",0,VLOOKUP(AF55,points!$A$1:$B$40,2)+$D55)</f>
        <v>0</v>
      </c>
      <c r="O55">
        <f>IF(AH55="",0,VLOOKUP(AH55,points!$A$1:$B$40,2)+$D55)</f>
        <v>0</v>
      </c>
      <c r="Q55" s="5">
        <f>IF(ISERROR(VLOOKUP($C55,'1-5-07'!$B$2:$Q$85,14,FALSE)),"",VLOOKUP($C55,'1-5-07'!$B$2:$Q$85,14,FALSE))</f>
      </c>
      <c r="R55" s="9">
        <f>IF(OR(Q55="",Q55="dnf"),"",RANK(Q55,Q:Q,-1))</f>
      </c>
      <c r="S55" s="5">
        <f>IF(ISERROR(VLOOKUP($C55,'15-5-07'!$B$2:$Q$85,14,FALSE)),"",VLOOKUP($C55,'15-5-07'!$B$2:$Q$85,14,FALSE))</f>
        <v>0.03839120370370371</v>
      </c>
      <c r="T55" s="9">
        <f>IF(OR(S55="",S55="dnf"),"",RANK(S55,S:S,-1))</f>
        <v>3</v>
      </c>
      <c r="U55" s="5">
        <f>IF(ISERROR(VLOOKUP($C55,'29-5-07'!$B$2:$Q$91,14,FALSE)),"",VLOOKUP($C55,'29-5-07'!$B$2:$Q$91,14,FALSE))</f>
      </c>
      <c r="V55" s="9">
        <f>IF(OR(U55="",U55="dnf"),"",RANK(U55,U:U,-1))</f>
      </c>
      <c r="W55" s="5">
        <f>IF(ISERROR(VLOOKUP($C55,'12-6-07'!$B$2:$Q$76,14,FALSE)),"",VLOOKUP($C55,'12-6-07'!$B$2:$Q$76,14,FALSE))</f>
      </c>
      <c r="X55" s="9">
        <f>IF(OR(W55="",W55="dnf"),"",RANK(W55,W:W,-1))</f>
      </c>
      <c r="Y55" s="5">
        <f>IF(ISERROR(VLOOKUP($C55,'26-6-07'!$B$2:$Q$76,14,FALSE)),"",VLOOKUP($C55,'26-6-07'!$B$2:$Q$76,14,FALSE))</f>
      </c>
      <c r="Z55" s="9">
        <f>IF(OR(Y55="",Y55="dnf"),"",RANK(Y55,Y:Y,-1))</f>
      </c>
      <c r="AA55" s="5">
        <f>IF(ISERROR(VLOOKUP($C55,'10-7-07'!$B$2:$Q$76,14,FALSE)),"",VLOOKUP($C55,'10-7-07'!$B$2:$Q$76,14,FALSE))</f>
      </c>
      <c r="AB55" s="9">
        <f>IF(OR(AA55="",AA55="dnf"),"",RANK(AA55,AA:AA,-1))</f>
      </c>
      <c r="AC55" s="5">
        <f>IF(ISERROR(VLOOKUP($C55,'24-7-07'!$B$2:$Q$76,14,FALSE)),"",VLOOKUP($C55,'24-7-07'!$B$2:$Q$76,14,FALSE))</f>
      </c>
      <c r="AD55" s="9">
        <f>IF(OR(AC55="",AC55="dnf"),"",RANK(AC55,AC:AC,-1))</f>
      </c>
      <c r="AE55" s="5">
        <f>IF(ISERROR(VLOOKUP($C55,'7-8-07'!$B$2:$Q$76,14,FALSE)),"",VLOOKUP($C55,'7-8-07'!$B$2:$Q$76,14,FALSE))</f>
      </c>
      <c r="AF55" s="9">
        <f>IF(OR(AE55="",AE55="dnf"),"",RANK(AE55,AE:AE,-1))</f>
      </c>
      <c r="AG55" s="5">
        <f>IF(ISERROR(VLOOKUP($C55,'21-8-07'!$B$2:$Q$76,14,FALSE)),"",VLOOKUP($C55,'21-8-07'!$B$2:$Q$76,14,FALSE))</f>
      </c>
      <c r="AH55" s="9">
        <f>IF(OR(AG55="",AG55="dnf"),"",RANK(AG55,AG:AG,-1))</f>
      </c>
    </row>
    <row r="56" spans="1:34" ht="12.75">
      <c r="A56">
        <f>RANK(B56,B:B)</f>
        <v>55</v>
      </c>
      <c r="B56" s="10">
        <f>LARGE(F56:O56,1)+LARGE(F56:O56,2)+LARGE(F56:O56,3)+LARGE(F56:O56,4)+LARGE(F56:O56,5)</f>
        <v>39</v>
      </c>
      <c r="C56" t="s">
        <v>230</v>
      </c>
      <c r="D56">
        <v>2</v>
      </c>
      <c r="E56">
        <f>COUNTIF(G56:O56,"&gt;0")</f>
        <v>1</v>
      </c>
      <c r="F56">
        <f>IF(P56="",0,LARGE(G56:O56,IF(E56&gt;3,4,IF(E56=0,1,E56))))</f>
        <v>0</v>
      </c>
      <c r="G56">
        <f>IF(R56="",0,VLOOKUP(R56,points!$A$1:$B$40,2)+$D56)</f>
        <v>0</v>
      </c>
      <c r="H56">
        <f>IF(T56="",0,VLOOKUP(T56,points!$A$1:$B$40,2)+$D56)</f>
        <v>0</v>
      </c>
      <c r="I56">
        <f>IF(V56="",0,VLOOKUP(V56,points!$A$1:$B$40,2)+$D56)</f>
        <v>0</v>
      </c>
      <c r="J56">
        <f>IF(X56="",0,VLOOKUP(X56,points!$A$1:$B$40,2)+$D56)</f>
        <v>0</v>
      </c>
      <c r="K56">
        <f>IF(Z56="",0,VLOOKUP(Z56,points!$A$1:$B$40,2)+$D56)</f>
        <v>0</v>
      </c>
      <c r="L56">
        <f>IF(AB56="",0,VLOOKUP(AB56,points!$A$1:$B$40,2)+$D56)</f>
        <v>0</v>
      </c>
      <c r="M56">
        <f>IF(AD56="",0,VLOOKUP(AD56,points!$A$1:$B$40,2)+$D56)</f>
        <v>0</v>
      </c>
      <c r="N56">
        <f>IF(AF56="",0,VLOOKUP(AF56,points!$A$1:$B$40,2)+$D56)</f>
        <v>39</v>
      </c>
      <c r="O56">
        <f>IF(AH56="",0,VLOOKUP(AH56,points!$A$1:$B$40,2)+$D56)</f>
        <v>0</v>
      </c>
      <c r="Q56" s="5">
        <f>IF(ISERROR(VLOOKUP($C56,'1-5-07'!$B$2:$Q$85,14,FALSE)),"",VLOOKUP($C56,'1-5-07'!$B$2:$Q$85,14,FALSE))</f>
      </c>
      <c r="R56" s="9">
        <f>IF(OR(Q56="",Q56="dnf"),"",RANK(Q56,Q:Q,-1))</f>
      </c>
      <c r="S56" s="5">
        <f>IF(ISERROR(VLOOKUP($C56,'15-5-07'!$B$2:$Q$85,14,FALSE)),"",VLOOKUP($C56,'15-5-07'!$B$2:$Q$85,14,FALSE))</f>
      </c>
      <c r="T56" s="9">
        <f>IF(OR(S56="",S56="dnf"),"",RANK(S56,S:S,-1))</f>
      </c>
      <c r="U56" s="5">
        <f>IF(ISERROR(VLOOKUP($C56,'29-5-07'!$B$2:$Q$91,14,FALSE)),"",VLOOKUP($C56,'29-5-07'!$B$2:$Q$91,14,FALSE))</f>
      </c>
      <c r="V56" s="9">
        <f>IF(OR(U56="",U56="dnf"),"",RANK(U56,U:U,-1))</f>
      </c>
      <c r="W56" s="5">
        <f>IF(ISERROR(VLOOKUP($C56,'12-6-07'!$B$2:$Q$76,14,FALSE)),"",VLOOKUP($C56,'12-6-07'!$B$2:$Q$76,14,FALSE))</f>
      </c>
      <c r="X56" s="9">
        <f>IF(OR(W56="",W56="dnf"),"",RANK(W56,W:W,-1))</f>
      </c>
      <c r="Y56" s="5">
        <f>IF(ISERROR(VLOOKUP($C56,'26-6-07'!$B$2:$Q$76,14,FALSE)),"",VLOOKUP($C56,'26-6-07'!$B$2:$Q$76,14,FALSE))</f>
      </c>
      <c r="Z56" s="9">
        <f>IF(OR(Y56="",Y56="dnf"),"",RANK(Y56,Y:Y,-1))</f>
      </c>
      <c r="AA56" s="5">
        <f>IF(ISERROR(VLOOKUP($C56,'10-7-07'!$B$2:$Q$76,14,FALSE)),"",VLOOKUP($C56,'10-7-07'!$B$2:$Q$76,14,FALSE))</f>
      </c>
      <c r="AB56" s="9">
        <f>IF(OR(AA56="",AA56="dnf"),"",RANK(AA56,AA:AA,-1))</f>
      </c>
      <c r="AC56" s="5">
        <f>IF(ISERROR(VLOOKUP($C56,'24-7-07'!$B$2:$Q$76,14,FALSE)),"",VLOOKUP($C56,'24-7-07'!$B$2:$Q$76,14,FALSE))</f>
      </c>
      <c r="AD56" s="9">
        <f>IF(OR(AC56="",AC56="dnf"),"",RANK(AC56,AC:AC,-1))</f>
      </c>
      <c r="AE56" s="5">
        <f>IF(ISERROR(VLOOKUP($C56,'7-8-07'!$B$2:$Q$76,14,FALSE)),"",VLOOKUP($C56,'7-8-07'!$B$2:$Q$76,14,FALSE))</f>
        <v>0.03982638888888888</v>
      </c>
      <c r="AF56" s="9">
        <f>IF(OR(AE56="",AE56="dnf"),"",RANK(AE56,AE:AE,-1))</f>
        <v>4</v>
      </c>
      <c r="AG56" s="5">
        <f>IF(ISERROR(VLOOKUP($C56,'21-8-07'!$B$2:$Q$76,14,FALSE)),"",VLOOKUP($C56,'21-8-07'!$B$2:$Q$76,14,FALSE))</f>
      </c>
      <c r="AH56" s="9">
        <f>IF(OR(AG56="",AG56="dnf"),"",RANK(AG56,AG:AG,-1))</f>
      </c>
    </row>
    <row r="57" spans="1:34" ht="12.75">
      <c r="A57">
        <f>RANK(B57,B:B)</f>
        <v>56</v>
      </c>
      <c r="B57" s="10">
        <f>LARGE(F57:O57,1)+LARGE(F57:O57,2)+LARGE(F57:O57,3)+LARGE(F57:O57,4)+LARGE(F57:O57,5)</f>
        <v>37</v>
      </c>
      <c r="C57" s="40" t="s">
        <v>151</v>
      </c>
      <c r="D57">
        <v>2</v>
      </c>
      <c r="E57">
        <f>COUNTIF(G57:O57,"&gt;0")</f>
        <v>2</v>
      </c>
      <c r="F57">
        <f>IF(P57="",0,LARGE(G57:O57,IF(E57&gt;3,4,IF(E57=0,1,E57))))</f>
        <v>0</v>
      </c>
      <c r="G57">
        <f>IF(R57="",0,VLOOKUP(R57,points!$A$1:$B$40,2)+$D57)</f>
        <v>0</v>
      </c>
      <c r="H57">
        <f>IF(T57="",0,VLOOKUP(T57,points!$A$1:$B$40,2)+$D57)</f>
        <v>0</v>
      </c>
      <c r="I57">
        <f>IF(V57="",0,VLOOKUP(V57,points!$A$1:$B$40,2)+$D57)</f>
        <v>0</v>
      </c>
      <c r="J57">
        <f>IF(X57="",0,VLOOKUP(X57,points!$A$1:$B$40,2)+$D57)</f>
        <v>0</v>
      </c>
      <c r="K57">
        <f>IF(Z57="",0,VLOOKUP(Z57,points!$A$1:$B$40,2)+$D57)</f>
        <v>0</v>
      </c>
      <c r="L57">
        <f>IF(AB57="",0,VLOOKUP(AB57,points!$A$1:$B$40,2)+$D57)</f>
        <v>0</v>
      </c>
      <c r="M57">
        <f>IF(AD57="",0,VLOOKUP(AD57,points!$A$1:$B$40,2)+$D57)</f>
        <v>14</v>
      </c>
      <c r="N57">
        <f>IF(AF57="",0,VLOOKUP(AF57,points!$A$1:$B$40,2)+$D57)</f>
        <v>23</v>
      </c>
      <c r="O57">
        <f>IF(AH57="",0,VLOOKUP(AH57,points!$A$1:$B$40,2)+$D57)</f>
        <v>0</v>
      </c>
      <c r="Q57" s="5">
        <f>IF(ISERROR(VLOOKUP($C57,'1-5-07'!$B$2:$Q$85,14,FALSE)),"",VLOOKUP($C57,'1-5-07'!$B$2:$Q$85,14,FALSE))</f>
      </c>
      <c r="R57" s="9">
        <f>IF(OR(Q57="",Q57="dnf"),"",RANK(Q57,Q:Q,-1))</f>
      </c>
      <c r="S57" s="5">
        <f>IF(ISERROR(VLOOKUP($C57,'15-5-07'!$B$2:$Q$85,14,FALSE)),"",VLOOKUP($C57,'15-5-07'!$B$2:$Q$85,14,FALSE))</f>
      </c>
      <c r="T57" s="9">
        <f>IF(OR(S57="",S57="dnf"),"",RANK(S57,S:S,-1))</f>
      </c>
      <c r="U57" s="5">
        <f>IF(ISERROR(VLOOKUP($C57,'29-5-07'!$B$2:$Q$91,14,FALSE)),"",VLOOKUP($C57,'29-5-07'!$B$2:$Q$91,14,FALSE))</f>
      </c>
      <c r="V57" s="9">
        <f>IF(OR(U57="",U57="dnf"),"",RANK(U57,U:U,-1))</f>
      </c>
      <c r="W57" s="5" t="str">
        <f>IF(ISERROR(VLOOKUP($C57,'12-6-07'!$B$2:$Q$76,14,FALSE)),"",VLOOKUP($C57,'12-6-07'!$B$2:$Q$76,14,FALSE))</f>
        <v>dnf</v>
      </c>
      <c r="X57" s="9">
        <f>IF(OR(W57="",W57="dnf"),"",RANK(W57,W:W,-1))</f>
      </c>
      <c r="Y57" s="5">
        <f>IF(ISERROR(VLOOKUP($C57,'26-6-07'!$B$2:$Q$76,14,FALSE)),"",VLOOKUP($C57,'26-6-07'!$B$2:$Q$76,14,FALSE))</f>
      </c>
      <c r="Z57" s="9">
        <f>IF(OR(Y57="",Y57="dnf"),"",RANK(Y57,Y:Y,-1))</f>
      </c>
      <c r="AA57" s="5">
        <f>IF(ISERROR(VLOOKUP($C57,'10-7-07'!$B$2:$Q$76,14,FALSE)),"",VLOOKUP($C57,'10-7-07'!$B$2:$Q$76,14,FALSE))</f>
      </c>
      <c r="AB57" s="9">
        <f>IF(OR(AA57="",AA57="dnf"),"",RANK(AA57,AA:AA,-1))</f>
      </c>
      <c r="AC57" s="5">
        <f>IF(ISERROR(VLOOKUP($C57,'24-7-07'!$B$2:$Q$76,14,FALSE)),"",VLOOKUP($C57,'24-7-07'!$B$2:$Q$76,14,FALSE))</f>
        <v>0.05112268518518518</v>
      </c>
      <c r="AD57" s="9">
        <f>IF(OR(AC57="",AC57="dnf"),"",RANK(AC57,AC:AC,-1))</f>
        <v>28</v>
      </c>
      <c r="AE57" s="5">
        <f>IF(ISERROR(VLOOKUP($C57,'7-8-07'!$B$2:$Q$76,14,FALSE)),"",VLOOKUP($C57,'7-8-07'!$B$2:$Q$76,14,FALSE))</f>
        <v>0.051701388888888894</v>
      </c>
      <c r="AF57" s="9">
        <f>IF(OR(AE57="",AE57="dnf"),"",RANK(AE57,AE:AE,-1))</f>
        <v>19</v>
      </c>
      <c r="AG57" s="5">
        <f>IF(ISERROR(VLOOKUP($C57,'21-8-07'!$B$2:$Q$76,14,FALSE)),"",VLOOKUP($C57,'21-8-07'!$B$2:$Q$76,14,FALSE))</f>
      </c>
      <c r="AH57" s="9">
        <f>IF(OR(AG57="",AG57="dnf"),"",RANK(AG57,AG:AG,-1))</f>
      </c>
    </row>
    <row r="58" spans="1:34" ht="12.75">
      <c r="A58">
        <f>RANK(B58,B:B)</f>
        <v>57</v>
      </c>
      <c r="B58" s="10">
        <f>LARGE(F58:O58,1)+LARGE(F58:O58,2)+LARGE(F58:O58,3)+LARGE(F58:O58,4)+LARGE(F58:O58,5)</f>
        <v>36</v>
      </c>
      <c r="C58" t="s">
        <v>23</v>
      </c>
      <c r="D58">
        <v>2</v>
      </c>
      <c r="E58">
        <f>COUNTIF(G58:O58,"&gt;0")</f>
        <v>1</v>
      </c>
      <c r="F58">
        <f>IF(P58="",0,LARGE(G58:O58,IF(E58&gt;3,4,IF(E58=0,1,E58))))</f>
        <v>0</v>
      </c>
      <c r="G58">
        <f>IF(R58="",0,VLOOKUP(R58,points!$A$1:$B$40,2)+$D58)</f>
        <v>0</v>
      </c>
      <c r="H58">
        <f>IF(T58="",0,VLOOKUP(T58,points!$A$1:$B$40,2)+$D58)</f>
        <v>0</v>
      </c>
      <c r="I58">
        <f>IF(V58="",0,VLOOKUP(V58,points!$A$1:$B$40,2)+$D58)</f>
        <v>0</v>
      </c>
      <c r="J58">
        <f>IF(X58="",0,VLOOKUP(X58,points!$A$1:$B$40,2)+$D58)</f>
        <v>0</v>
      </c>
      <c r="K58">
        <f>IF(Z58="",0,VLOOKUP(Z58,points!$A$1:$B$40,2)+$D58)</f>
        <v>0</v>
      </c>
      <c r="L58">
        <f>IF(AB58="",0,VLOOKUP(AB58,points!$A$1:$B$40,2)+$D58)</f>
        <v>36</v>
      </c>
      <c r="M58">
        <f>IF(AD58="",0,VLOOKUP(AD58,points!$A$1:$B$40,2)+$D58)</f>
        <v>0</v>
      </c>
      <c r="N58">
        <f>IF(AF58="",0,VLOOKUP(AF58,points!$A$1:$B$40,2)+$D58)</f>
        <v>0</v>
      </c>
      <c r="O58">
        <f>IF(AH58="",0,VLOOKUP(AH58,points!$A$1:$B$40,2)+$D58)</f>
        <v>0</v>
      </c>
      <c r="Q58" s="5">
        <f>IF(ISERROR(VLOOKUP($C58,'1-5-07'!$B$2:$Q$85,14,FALSE)),"",VLOOKUP($C58,'1-5-07'!$B$2:$Q$85,14,FALSE))</f>
      </c>
      <c r="R58" s="9">
        <f>IF(OR(Q58="",Q58="dnf"),"",RANK(Q58,Q:Q,-1))</f>
      </c>
      <c r="S58" s="5">
        <f>IF(ISERROR(VLOOKUP($C58,'15-5-07'!$B$2:$Q$85,14,FALSE)),"",VLOOKUP($C58,'15-5-07'!$B$2:$Q$85,14,FALSE))</f>
      </c>
      <c r="T58" s="9">
        <f>IF(OR(S58="",S58="dnf"),"",RANK(S58,S:S,-1))</f>
      </c>
      <c r="U58" s="5">
        <f>IF(ISERROR(VLOOKUP($C58,'29-5-07'!$B$2:$Q$91,14,FALSE)),"",VLOOKUP($C58,'29-5-07'!$B$2:$Q$91,14,FALSE))</f>
      </c>
      <c r="V58" s="9">
        <f>IF(OR(U58="",U58="dnf"),"",RANK(U58,U:U,-1))</f>
      </c>
      <c r="W58" s="5">
        <f>IF(ISERROR(VLOOKUP($C58,'12-6-07'!$B$2:$Q$76,14,FALSE)),"",VLOOKUP($C58,'12-6-07'!$B$2:$Q$76,14,FALSE))</f>
      </c>
      <c r="X58" s="9">
        <f>IF(OR(W58="",W58="dnf"),"",RANK(W58,W:W,-1))</f>
      </c>
      <c r="Y58" s="5">
        <f>IF(ISERROR(VLOOKUP($C58,'26-6-07'!$B$2:$Q$76,14,FALSE)),"",VLOOKUP($C58,'26-6-07'!$B$2:$Q$76,14,FALSE))</f>
      </c>
      <c r="Z58" s="9">
        <f>IF(OR(Y58="",Y58="dnf"),"",RANK(Y58,Y:Y,-1))</f>
      </c>
      <c r="AA58" s="5">
        <f>IF(ISERROR(VLOOKUP($C58,'10-7-07'!$B$2:$Q$76,14,FALSE)),"",VLOOKUP($C58,'10-7-07'!$B$2:$Q$76,14,FALSE))</f>
        <v>0.03877314814814815</v>
      </c>
      <c r="AB58" s="9">
        <f>IF(OR(AA58="",AA58="dnf"),"",RANK(AA58,AA:AA,-1))</f>
        <v>6</v>
      </c>
      <c r="AC58" s="5">
        <f>IF(ISERROR(VLOOKUP($C58,'24-7-07'!$B$2:$Q$76,14,FALSE)),"",VLOOKUP($C58,'24-7-07'!$B$2:$Q$76,14,FALSE))</f>
      </c>
      <c r="AD58" s="9">
        <f>IF(OR(AC58="",AC58="dnf"),"",RANK(AC58,AC:AC,-1))</f>
      </c>
      <c r="AE58" s="5">
        <f>IF(ISERROR(VLOOKUP($C58,'7-8-07'!$B$2:$Q$76,14,FALSE)),"",VLOOKUP($C58,'7-8-07'!$B$2:$Q$76,14,FALSE))</f>
      </c>
      <c r="AF58" s="9">
        <f>IF(OR(AE58="",AE58="dnf"),"",RANK(AE58,AE:AE,-1))</f>
      </c>
      <c r="AG58" s="5">
        <f>IF(ISERROR(VLOOKUP($C58,'21-8-07'!$B$2:$Q$76,14,FALSE)),"",VLOOKUP($C58,'21-8-07'!$B$2:$Q$76,14,FALSE))</f>
      </c>
      <c r="AH58" s="9">
        <f>IF(OR(AG58="",AG58="dnf"),"",RANK(AG58,AG:AG,-1))</f>
      </c>
    </row>
    <row r="59" spans="1:34" ht="12.75">
      <c r="A59">
        <f>RANK(B59,B:B)</f>
        <v>57</v>
      </c>
      <c r="B59" s="10">
        <f>LARGE(F59:O59,1)+LARGE(F59:O59,2)+LARGE(F59:O59,3)+LARGE(F59:O59,4)+LARGE(F59:O59,5)</f>
        <v>36</v>
      </c>
      <c r="C59" s="40" t="s">
        <v>27</v>
      </c>
      <c r="D59">
        <v>2</v>
      </c>
      <c r="E59">
        <f>COUNTIF(G59:O59,"&gt;0")</f>
        <v>1</v>
      </c>
      <c r="F59">
        <f>IF(P59="",0,LARGE(G59:O59,IF(E59&gt;3,4,IF(E59=0,1,E59))))</f>
        <v>0</v>
      </c>
      <c r="G59">
        <f>IF(R59="",0,VLOOKUP(R59,points!$A$1:$B$40,2)+$D59)</f>
        <v>0</v>
      </c>
      <c r="H59">
        <f>IF(T59="",0,VLOOKUP(T59,points!$A$1:$B$40,2)+$D59)</f>
        <v>0</v>
      </c>
      <c r="I59">
        <f>IF(V59="",0,VLOOKUP(V59,points!$A$1:$B$40,2)+$D59)</f>
        <v>0</v>
      </c>
      <c r="J59">
        <f>IF(X59="",0,VLOOKUP(X59,points!$A$1:$B$40,2)+$D59)</f>
        <v>0</v>
      </c>
      <c r="K59">
        <f>IF(Z59="",0,VLOOKUP(Z59,points!$A$1:$B$40,2)+$D59)</f>
        <v>0</v>
      </c>
      <c r="L59">
        <f>IF(AB59="",0,VLOOKUP(AB59,points!$A$1:$B$40,2)+$D59)</f>
        <v>0</v>
      </c>
      <c r="M59">
        <f>IF(AD59="",0,VLOOKUP(AD59,points!$A$1:$B$40,2)+$D59)</f>
        <v>36</v>
      </c>
      <c r="N59">
        <f>IF(AF59="",0,VLOOKUP(AF59,points!$A$1:$B$40,2)+$D59)</f>
        <v>0</v>
      </c>
      <c r="O59">
        <f>IF(AH59="",0,VLOOKUP(AH59,points!$A$1:$B$40,2)+$D59)</f>
        <v>0</v>
      </c>
      <c r="Q59" s="5">
        <f>IF(ISERROR(VLOOKUP($C59,'1-5-07'!$B$2:$Q$85,14,FALSE)),"",VLOOKUP($C59,'1-5-07'!$B$2:$Q$85,14,FALSE))</f>
      </c>
      <c r="R59" s="9">
        <f>IF(OR(Q59="",Q59="dnf"),"",RANK(Q59,Q:Q,-1))</f>
      </c>
      <c r="S59" s="5">
        <f>IF(ISERROR(VLOOKUP($C59,'15-5-07'!$B$2:$Q$85,14,FALSE)),"",VLOOKUP($C59,'15-5-07'!$B$2:$Q$85,14,FALSE))</f>
      </c>
      <c r="T59" s="9">
        <f>IF(OR(S59="",S59="dnf"),"",RANK(S59,S:S,-1))</f>
      </c>
      <c r="U59" s="5">
        <f>IF(ISERROR(VLOOKUP($C59,'29-5-07'!$B$2:$Q$91,14,FALSE)),"",VLOOKUP($C59,'29-5-07'!$B$2:$Q$91,14,FALSE))</f>
      </c>
      <c r="V59" s="9">
        <f>IF(OR(U59="",U59="dnf"),"",RANK(U59,U:U,-1))</f>
      </c>
      <c r="W59" s="5">
        <f>IF(ISERROR(VLOOKUP($C59,'12-6-07'!$B$2:$Q$76,14,FALSE)),"",VLOOKUP($C59,'12-6-07'!$B$2:$Q$76,14,FALSE))</f>
      </c>
      <c r="X59" s="9">
        <f>IF(OR(W59="",W59="dnf"),"",RANK(W59,W:W,-1))</f>
      </c>
      <c r="Y59" s="5">
        <f>IF(ISERROR(VLOOKUP($C59,'26-6-07'!$B$2:$Q$76,14,FALSE)),"",VLOOKUP($C59,'26-6-07'!$B$2:$Q$76,14,FALSE))</f>
      </c>
      <c r="Z59" s="9">
        <f>IF(OR(Y59="",Y59="dnf"),"",RANK(Y59,Y:Y,-1))</f>
      </c>
      <c r="AA59" s="5">
        <f>IF(ISERROR(VLOOKUP($C59,'10-7-07'!$B$2:$Q$76,14,FALSE)),"",VLOOKUP($C59,'10-7-07'!$B$2:$Q$76,14,FALSE))</f>
      </c>
      <c r="AB59" s="9">
        <f>IF(OR(AA59="",AA59="dnf"),"",RANK(AA59,AA:AA,-1))</f>
      </c>
      <c r="AC59" s="5">
        <f>IF(ISERROR(VLOOKUP($C59,'24-7-07'!$B$2:$Q$76,14,FALSE)),"",VLOOKUP($C59,'24-7-07'!$B$2:$Q$76,14,FALSE))</f>
        <v>0.03921296296296296</v>
      </c>
      <c r="AD59" s="9">
        <f>IF(OR(AC59="",AC59="dnf"),"",RANK(AC59,AC:AC,-1))</f>
        <v>6</v>
      </c>
      <c r="AE59" s="5">
        <f>IF(ISERROR(VLOOKUP($C59,'7-8-07'!$B$2:$Q$76,14,FALSE)),"",VLOOKUP($C59,'7-8-07'!$B$2:$Q$76,14,FALSE))</f>
      </c>
      <c r="AF59" s="9">
        <f>IF(OR(AE59="",AE59="dnf"),"",RANK(AE59,AE:AE,-1))</f>
      </c>
      <c r="AG59" s="5">
        <f>IF(ISERROR(VLOOKUP($C59,'21-8-07'!$B$2:$Q$76,14,FALSE)),"",VLOOKUP($C59,'21-8-07'!$B$2:$Q$76,14,FALSE))</f>
      </c>
      <c r="AH59" s="9">
        <f>IF(OR(AG59="",AG59="dnf"),"",RANK(AG59,AG:AG,-1))</f>
      </c>
    </row>
    <row r="60" spans="1:34" ht="12.75">
      <c r="A60">
        <f>RANK(B60,B:B)</f>
        <v>59</v>
      </c>
      <c r="B60" s="10">
        <f>LARGE(F60:O60,1)+LARGE(F60:O60,2)+LARGE(F60:O60,3)+LARGE(F60:O60,4)+LARGE(F60:O60,5)</f>
        <v>33</v>
      </c>
      <c r="C60" s="40" t="s">
        <v>217</v>
      </c>
      <c r="D60">
        <v>2</v>
      </c>
      <c r="E60">
        <f>COUNTIF(G60:O60,"&gt;0")</f>
        <v>2</v>
      </c>
      <c r="F60">
        <f>IF(P60="",0,LARGE(G60:O60,IF(E60&gt;3,4,IF(E60=0,1,E60))))</f>
        <v>0</v>
      </c>
      <c r="G60">
        <f>IF(R60="",0,VLOOKUP(R60,points!$A$1:$B$40,2)+$D60)</f>
        <v>0</v>
      </c>
      <c r="H60">
        <f>IF(T60="",0,VLOOKUP(T60,points!$A$1:$B$40,2)+$D60)</f>
        <v>0</v>
      </c>
      <c r="I60">
        <f>IF(V60="",0,VLOOKUP(V60,points!$A$1:$B$40,2)+$D60)</f>
        <v>0</v>
      </c>
      <c r="J60">
        <f>IF(X60="",0,VLOOKUP(X60,points!$A$1:$B$40,2)+$D60)</f>
        <v>0</v>
      </c>
      <c r="K60">
        <f>IF(Z60="",0,VLOOKUP(Z60,points!$A$1:$B$40,2)+$D60)</f>
        <v>23</v>
      </c>
      <c r="L60">
        <f>IF(AB60="",0,VLOOKUP(AB60,points!$A$1:$B$40,2)+$D60)</f>
        <v>10</v>
      </c>
      <c r="M60">
        <f>IF(AD60="",0,VLOOKUP(AD60,points!$A$1:$B$40,2)+$D60)</f>
        <v>0</v>
      </c>
      <c r="N60">
        <f>IF(AF60="",0,VLOOKUP(AF60,points!$A$1:$B$40,2)+$D60)</f>
        <v>0</v>
      </c>
      <c r="O60">
        <f>IF(AH60="",0,VLOOKUP(AH60,points!$A$1:$B$40,2)+$D60)</f>
        <v>0</v>
      </c>
      <c r="Q60" s="5">
        <f>IF(ISERROR(VLOOKUP($C60,'1-5-07'!$B$2:$Q$85,14,FALSE)),"",VLOOKUP($C60,'1-5-07'!$B$2:$Q$85,14,FALSE))</f>
      </c>
      <c r="R60" s="9">
        <f>IF(OR(Q60="",Q60="dnf"),"",RANK(Q60,Q:Q,-1))</f>
      </c>
      <c r="S60" s="5">
        <f>IF(ISERROR(VLOOKUP($C60,'15-5-07'!$B$2:$Q$85,14,FALSE)),"",VLOOKUP($C60,'15-5-07'!$B$2:$Q$85,14,FALSE))</f>
      </c>
      <c r="T60" s="9">
        <f>IF(OR(S60="",S60="dnf"),"",RANK(S60,S:S,-1))</f>
      </c>
      <c r="U60" s="5">
        <f>IF(ISERROR(VLOOKUP($C60,'29-5-07'!$B$2:$Q$91,14,FALSE)),"",VLOOKUP($C60,'29-5-07'!$B$2:$Q$91,14,FALSE))</f>
      </c>
      <c r="V60" s="9">
        <f>IF(OR(U60="",U60="dnf"),"",RANK(U60,U:U,-1))</f>
      </c>
      <c r="W60" s="5">
        <f>IF(ISERROR(VLOOKUP($C60,'12-6-07'!$B$2:$Q$76,14,FALSE)),"",VLOOKUP($C60,'12-6-07'!$B$2:$Q$76,14,FALSE))</f>
      </c>
      <c r="X60" s="9">
        <f>IF(OR(W60="",W60="dnf"),"",RANK(W60,W:W,-1))</f>
      </c>
      <c r="Y60" s="5">
        <f>IF(ISERROR(VLOOKUP($C60,'26-6-07'!$B$2:$Q$76,14,FALSE)),"",VLOOKUP($C60,'26-6-07'!$B$2:$Q$76,14,FALSE))</f>
        <v>0.053148148148148146</v>
      </c>
      <c r="Z60" s="9">
        <f>IF(OR(Y60="",Y60="dnf"),"",RANK(Y60,Y:Y,-1))</f>
        <v>19</v>
      </c>
      <c r="AA60" s="5">
        <f>IF(ISERROR(VLOOKUP($C60,'10-7-07'!$B$2:$Q$76,14,FALSE)),"",VLOOKUP($C60,'10-7-07'!$B$2:$Q$76,14,FALSE))</f>
        <v>0.05248842592592592</v>
      </c>
      <c r="AB60" s="9">
        <f>IF(OR(AA60="",AA60="dnf"),"",RANK(AA60,AA:AA,-1))</f>
        <v>32</v>
      </c>
      <c r="AC60" s="5">
        <f>IF(ISERROR(VLOOKUP($C60,'24-7-07'!$B$2:$Q$76,14,FALSE)),"",VLOOKUP($C60,'24-7-07'!$B$2:$Q$76,14,FALSE))</f>
      </c>
      <c r="AD60" s="9">
        <f>IF(OR(AC60="",AC60="dnf"),"",RANK(AC60,AC:AC,-1))</f>
      </c>
      <c r="AE60" s="5">
        <f>IF(ISERROR(VLOOKUP($C60,'7-8-07'!$B$2:$Q$76,14,FALSE)),"",VLOOKUP($C60,'7-8-07'!$B$2:$Q$76,14,FALSE))</f>
      </c>
      <c r="AF60" s="9">
        <f>IF(OR(AE60="",AE60="dnf"),"",RANK(AE60,AE:AE,-1))</f>
      </c>
      <c r="AG60" s="5">
        <f>IF(ISERROR(VLOOKUP($C60,'21-8-07'!$B$2:$Q$76,14,FALSE)),"",VLOOKUP($C60,'21-8-07'!$B$2:$Q$76,14,FALSE))</f>
      </c>
      <c r="AH60" s="9">
        <f>IF(OR(AG60="",AG60="dnf"),"",RANK(AG60,AG:AG,-1))</f>
      </c>
    </row>
    <row r="61" spans="1:34" ht="12.75">
      <c r="A61">
        <f>RANK(B61,B:B)</f>
        <v>60</v>
      </c>
      <c r="B61" s="10">
        <f>LARGE(F61:O61,1)+LARGE(F61:O61,2)+LARGE(F61:O61,3)+LARGE(F61:O61,4)+LARGE(F61:O61,5)</f>
        <v>31</v>
      </c>
      <c r="C61" t="s">
        <v>224</v>
      </c>
      <c r="E61">
        <f>COUNTIF(G61:O61,"&gt;0")</f>
        <v>2</v>
      </c>
      <c r="F61">
        <f>IF(P61="",0,LARGE(G61:O61,IF(E61&gt;3,4,IF(E61=0,1,E61))))</f>
        <v>0</v>
      </c>
      <c r="G61">
        <f>IF(R61="",0,VLOOKUP(R61,points!$A$1:$B$40,2)+$D61)</f>
        <v>0</v>
      </c>
      <c r="H61">
        <f>IF(T61="",0,VLOOKUP(T61,points!$A$1:$B$40,2)+$D61)</f>
        <v>0</v>
      </c>
      <c r="I61">
        <f>IF(V61="",0,VLOOKUP(V61,points!$A$1:$B$40,2)+$D61)</f>
        <v>0</v>
      </c>
      <c r="J61">
        <f>IF(X61="",0,VLOOKUP(X61,points!$A$1:$B$40,2)+$D61)</f>
        <v>0</v>
      </c>
      <c r="K61">
        <f>IF(Z61="",0,VLOOKUP(Z61,points!$A$1:$B$40,2)+$D61)</f>
        <v>0</v>
      </c>
      <c r="L61">
        <f>IF(AB61="",0,VLOOKUP(AB61,points!$A$1:$B$40,2)+$D61)</f>
        <v>9</v>
      </c>
      <c r="M61">
        <f>IF(AD61="",0,VLOOKUP(AD61,points!$A$1:$B$40,2)+$D61)</f>
        <v>0</v>
      </c>
      <c r="N61">
        <f>IF(AF61="",0,VLOOKUP(AF61,points!$A$1:$B$40,2)+$D61)</f>
        <v>22</v>
      </c>
      <c r="O61">
        <f>IF(AH61="",0,VLOOKUP(AH61,points!$A$1:$B$40,2)+$D61)</f>
        <v>0</v>
      </c>
      <c r="Q61" s="5">
        <f>IF(ISERROR(VLOOKUP($C61,'1-5-07'!$B$2:$Q$85,14,FALSE)),"",VLOOKUP($C61,'1-5-07'!$B$2:$Q$85,14,FALSE))</f>
      </c>
      <c r="R61" s="9">
        <f>IF(OR(Q61="",Q61="dnf"),"",RANK(Q61,Q:Q,-1))</f>
      </c>
      <c r="S61" s="5">
        <f>IF(ISERROR(VLOOKUP($C61,'15-5-07'!$B$2:$Q$85,14,FALSE)),"",VLOOKUP($C61,'15-5-07'!$B$2:$Q$85,14,FALSE))</f>
      </c>
      <c r="T61" s="9">
        <f>IF(OR(S61="",S61="dnf"),"",RANK(S61,S:S,-1))</f>
      </c>
      <c r="U61" s="5">
        <f>IF(ISERROR(VLOOKUP($C61,'29-5-07'!$B$2:$Q$91,14,FALSE)),"",VLOOKUP($C61,'29-5-07'!$B$2:$Q$91,14,FALSE))</f>
      </c>
      <c r="V61" s="9">
        <f>IF(OR(U61="",U61="dnf"),"",RANK(U61,U:U,-1))</f>
      </c>
      <c r="W61" s="5">
        <f>IF(ISERROR(VLOOKUP($C61,'12-6-07'!$B$2:$Q$76,14,FALSE)),"",VLOOKUP($C61,'12-6-07'!$B$2:$Q$76,14,FALSE))</f>
      </c>
      <c r="X61" s="9">
        <f>IF(OR(W61="",W61="dnf"),"",RANK(W61,W:W,-1))</f>
      </c>
      <c r="Y61" s="5">
        <f>IF(ISERROR(VLOOKUP($C61,'26-6-07'!$B$2:$Q$76,14,FALSE)),"",VLOOKUP($C61,'26-6-07'!$B$2:$Q$76,14,FALSE))</f>
      </c>
      <c r="Z61" s="9">
        <f>IF(OR(Y61="",Y61="dnf"),"",RANK(Y61,Y:Y,-1))</f>
      </c>
      <c r="AA61" s="5">
        <f>IF(ISERROR(VLOOKUP($C61,'10-7-07'!$B$2:$Q$76,14,FALSE)),"",VLOOKUP($C61,'10-7-07'!$B$2:$Q$76,14,FALSE))</f>
        <v>0.05143518518518518</v>
      </c>
      <c r="AB61" s="9">
        <f>IF(OR(AA61="",AA61="dnf"),"",RANK(AA61,AA:AA,-1))</f>
        <v>31</v>
      </c>
      <c r="AC61" s="5">
        <f>IF(ISERROR(VLOOKUP($C61,'24-7-07'!$B$2:$Q$76,14,FALSE)),"",VLOOKUP($C61,'24-7-07'!$B$2:$Q$76,14,FALSE))</f>
      </c>
      <c r="AD61" s="9">
        <f>IF(OR(AC61="",AC61="dnf"),"",RANK(AC61,AC:AC,-1))</f>
      </c>
      <c r="AE61" s="5">
        <f>IF(ISERROR(VLOOKUP($C61,'7-8-07'!$B$2:$Q$76,14,FALSE)),"",VLOOKUP($C61,'7-8-07'!$B$2:$Q$76,14,FALSE))</f>
        <v>0.0508912037037037</v>
      </c>
      <c r="AF61" s="9">
        <f>IF(OR(AE61="",AE61="dnf"),"",RANK(AE61,AE:AE,-1))</f>
        <v>18</v>
      </c>
      <c r="AG61" s="5">
        <f>IF(ISERROR(VLOOKUP($C61,'21-8-07'!$B$2:$Q$76,14,FALSE)),"",VLOOKUP($C61,'21-8-07'!$B$2:$Q$76,14,FALSE))</f>
      </c>
      <c r="AH61" s="9">
        <f>IF(OR(AG61="",AG61="dnf"),"",RANK(AG61,AG:AG,-1))</f>
      </c>
    </row>
    <row r="62" spans="1:34" ht="12.75">
      <c r="A62">
        <f>RANK(B62,B:B)</f>
        <v>61</v>
      </c>
      <c r="B62" s="10">
        <f>LARGE(F62:O62,1)+LARGE(F62:O62,2)+LARGE(F62:O62,3)+LARGE(F62:O62,4)+LARGE(F62:O62,5)</f>
        <v>27</v>
      </c>
      <c r="C62" t="s">
        <v>213</v>
      </c>
      <c r="E62">
        <f>COUNTIF(G62:O62,"&gt;0")</f>
        <v>1</v>
      </c>
      <c r="F62">
        <f>IF(P62="",0,LARGE(G62:O62,IF(E62&gt;3,4,IF(E62=0,1,E62))))</f>
        <v>0</v>
      </c>
      <c r="G62">
        <f>IF(R62="",0,VLOOKUP(R62,points!$A$1:$B$40,2)+$D62)</f>
        <v>0</v>
      </c>
      <c r="H62">
        <f>IF(T62="",0,VLOOKUP(T62,points!$A$1:$B$40,2)+$D62)</f>
        <v>0</v>
      </c>
      <c r="I62">
        <f>IF(V62="",0,VLOOKUP(V62,points!$A$1:$B$40,2)+$D62)</f>
        <v>0</v>
      </c>
      <c r="J62">
        <f>IF(X62="",0,VLOOKUP(X62,points!$A$1:$B$40,2)+$D62)</f>
        <v>27</v>
      </c>
      <c r="K62">
        <f>IF(Z62="",0,VLOOKUP(Z62,points!$A$1:$B$40,2)+$D62)</f>
        <v>0</v>
      </c>
      <c r="L62">
        <f>IF(AB62="",0,VLOOKUP(AB62,points!$A$1:$B$40,2)+$D62)</f>
        <v>0</v>
      </c>
      <c r="M62">
        <f>IF(AD62="",0,VLOOKUP(AD62,points!$A$1:$B$40,2)+$D62)</f>
        <v>0</v>
      </c>
      <c r="N62">
        <f>IF(AF62="",0,VLOOKUP(AF62,points!$A$1:$B$40,2)+$D62)</f>
        <v>0</v>
      </c>
      <c r="O62">
        <f>IF(AH62="",0,VLOOKUP(AH62,points!$A$1:$B$40,2)+$D62)</f>
        <v>0</v>
      </c>
      <c r="Q62" s="5">
        <f>IF(ISERROR(VLOOKUP($C62,'1-5-07'!$B$2:$Q$85,14,FALSE)),"",VLOOKUP($C62,'1-5-07'!$B$2:$Q$85,14,FALSE))</f>
      </c>
      <c r="R62" s="9">
        <f>IF(OR(Q62="",Q62="dnf"),"",RANK(Q62,Q:Q,-1))</f>
      </c>
      <c r="S62" s="5">
        <f>IF(ISERROR(VLOOKUP($C62,'15-5-07'!$B$2:$Q$85,14,FALSE)),"",VLOOKUP($C62,'15-5-07'!$B$2:$Q$85,14,FALSE))</f>
      </c>
      <c r="T62" s="9">
        <f>IF(OR(S62="",S62="dnf"),"",RANK(S62,S:S,-1))</f>
      </c>
      <c r="U62" s="5">
        <f>IF(ISERROR(VLOOKUP($C62,'29-5-07'!$B$2:$Q$91,14,FALSE)),"",VLOOKUP($C62,'29-5-07'!$B$2:$Q$91,14,FALSE))</f>
      </c>
      <c r="V62" s="9">
        <f>IF(OR(U62="",U62="dnf"),"",RANK(U62,U:U,-1))</f>
      </c>
      <c r="W62" s="5">
        <f>IF(ISERROR(VLOOKUP($C62,'12-6-07'!$B$2:$Q$76,14,FALSE)),"",VLOOKUP($C62,'12-6-07'!$B$2:$Q$76,14,FALSE))</f>
        <v>0.04203703703703703</v>
      </c>
      <c r="X62" s="9">
        <f>IF(OR(W62="",W62="dnf"),"",RANK(W62,W:W,-1))</f>
        <v>13</v>
      </c>
      <c r="Y62" s="5">
        <f>IF(ISERROR(VLOOKUP($C62,'26-6-07'!$B$2:$Q$76,14,FALSE)),"",VLOOKUP($C62,'26-6-07'!$B$2:$Q$76,14,FALSE))</f>
      </c>
      <c r="Z62" s="9">
        <f>IF(OR(Y62="",Y62="dnf"),"",RANK(Y62,Y:Y,-1))</f>
      </c>
      <c r="AA62" s="5">
        <f>IF(ISERROR(VLOOKUP($C62,'10-7-07'!$B$2:$Q$76,14,FALSE)),"",VLOOKUP($C62,'10-7-07'!$B$2:$Q$76,14,FALSE))</f>
      </c>
      <c r="AB62" s="9">
        <f>IF(OR(AA62="",AA62="dnf"),"",RANK(AA62,AA:AA,-1))</f>
      </c>
      <c r="AC62" s="5">
        <f>IF(ISERROR(VLOOKUP($C62,'24-7-07'!$B$2:$Q$76,14,FALSE)),"",VLOOKUP($C62,'24-7-07'!$B$2:$Q$76,14,FALSE))</f>
      </c>
      <c r="AD62" s="9">
        <f>IF(OR(AC62="",AC62="dnf"),"",RANK(AC62,AC:AC,-1))</f>
      </c>
      <c r="AE62" s="5">
        <f>IF(ISERROR(VLOOKUP($C62,'7-8-07'!$B$2:$Q$76,14,FALSE)),"",VLOOKUP($C62,'7-8-07'!$B$2:$Q$76,14,FALSE))</f>
      </c>
      <c r="AF62" s="9">
        <f>IF(OR(AE62="",AE62="dnf"),"",RANK(AE62,AE:AE,-1))</f>
      </c>
      <c r="AG62" s="5">
        <f>IF(ISERROR(VLOOKUP($C62,'21-8-07'!$B$2:$Q$76,14,FALSE)),"",VLOOKUP($C62,'21-8-07'!$B$2:$Q$76,14,FALSE))</f>
      </c>
      <c r="AH62" s="9">
        <f>IF(OR(AG62="",AG62="dnf"),"",RANK(AG62,AG:AG,-1))</f>
      </c>
    </row>
    <row r="63" spans="1:34" ht="12.75">
      <c r="A63">
        <f>RANK(B63,B:B)</f>
        <v>62</v>
      </c>
      <c r="B63" s="10">
        <f>LARGE(F63:O63,1)+LARGE(F63:O63,2)+LARGE(F63:O63,3)+LARGE(F63:O63,4)+LARGE(F63:O63,5)</f>
        <v>25</v>
      </c>
      <c r="C63" t="s">
        <v>31</v>
      </c>
      <c r="D63">
        <v>4</v>
      </c>
      <c r="E63">
        <f>COUNTIF(G63:O63,"&gt;0")</f>
        <v>1</v>
      </c>
      <c r="F63">
        <f>IF(P63="",0,LARGE(G63:O63,IF(E63&gt;3,4,IF(E63=0,1,E63))))</f>
        <v>0</v>
      </c>
      <c r="G63">
        <f>IF(R63="",0,VLOOKUP(R63,points!$A$1:$B$40,2)+$D63)</f>
        <v>0</v>
      </c>
      <c r="H63">
        <f>IF(T63="",0,VLOOKUP(T63,points!$A$1:$B$40,2)+$D63)</f>
        <v>0</v>
      </c>
      <c r="I63">
        <f>IF(V63="",0,VLOOKUP(V63,points!$A$1:$B$40,2)+$D63)</f>
        <v>0</v>
      </c>
      <c r="J63">
        <f>IF(X63="",0,VLOOKUP(X63,points!$A$1:$B$40,2)+$D63)</f>
        <v>0</v>
      </c>
      <c r="K63">
        <f>IF(Z63="",0,VLOOKUP(Z63,points!$A$1:$B$40,2)+$D63)</f>
        <v>0</v>
      </c>
      <c r="L63">
        <f>IF(AB63="",0,VLOOKUP(AB63,points!$A$1:$B$40,2)+$D63)</f>
        <v>0</v>
      </c>
      <c r="M63">
        <f>IF(AD63="",0,VLOOKUP(AD63,points!$A$1:$B$40,2)+$D63)</f>
        <v>25</v>
      </c>
      <c r="N63">
        <f>IF(AF63="",0,VLOOKUP(AF63,points!$A$1:$B$40,2)+$D63)</f>
        <v>0</v>
      </c>
      <c r="O63">
        <f>IF(AH63="",0,VLOOKUP(AH63,points!$A$1:$B$40,2)+$D63)</f>
        <v>0</v>
      </c>
      <c r="Q63" s="5">
        <f>IF(ISERROR(VLOOKUP($C63,'1-5-07'!$B$2:$Q$85,14,FALSE)),"",VLOOKUP($C63,'1-5-07'!$B$2:$Q$85,14,FALSE))</f>
      </c>
      <c r="R63" s="9">
        <f>IF(OR(Q63="",Q63="dnf"),"",RANK(Q63,Q:Q,-1))</f>
      </c>
      <c r="S63" s="5">
        <f>IF(ISERROR(VLOOKUP($C63,'15-5-07'!$B$2:$Q$85,14,FALSE)),"",VLOOKUP($C63,'15-5-07'!$B$2:$Q$85,14,FALSE))</f>
      </c>
      <c r="T63" s="9">
        <f>IF(OR(S63="",S63="dnf"),"",RANK(S63,S:S,-1))</f>
      </c>
      <c r="U63" s="5">
        <f>IF(ISERROR(VLOOKUP($C63,'29-5-07'!$B$2:$Q$91,14,FALSE)),"",VLOOKUP($C63,'29-5-07'!$B$2:$Q$91,14,FALSE))</f>
      </c>
      <c r="V63" s="9">
        <f>IF(OR(U63="",U63="dnf"),"",RANK(U63,U:U,-1))</f>
      </c>
      <c r="W63" s="5">
        <f>IF(ISERROR(VLOOKUP($C63,'12-6-07'!$B$2:$Q$76,14,FALSE)),"",VLOOKUP($C63,'12-6-07'!$B$2:$Q$76,14,FALSE))</f>
      </c>
      <c r="X63" s="9">
        <f>IF(OR(W63="",W63="dnf"),"",RANK(W63,W:W,-1))</f>
      </c>
      <c r="Y63" s="5">
        <f>IF(ISERROR(VLOOKUP($C63,'26-6-07'!$B$2:$Q$76,14,FALSE)),"",VLOOKUP($C63,'26-6-07'!$B$2:$Q$76,14,FALSE))</f>
      </c>
      <c r="Z63" s="9">
        <f>IF(OR(Y63="",Y63="dnf"),"",RANK(Y63,Y:Y,-1))</f>
      </c>
      <c r="AA63" s="5">
        <f>IF(ISERROR(VLOOKUP($C63,'10-7-07'!$B$2:$Q$76,14,FALSE)),"",VLOOKUP($C63,'10-7-07'!$B$2:$Q$76,14,FALSE))</f>
      </c>
      <c r="AB63" s="9">
        <f>IF(OR(AA63="",AA63="dnf"),"",RANK(AA63,AA:AA,-1))</f>
      </c>
      <c r="AC63" s="5">
        <f>IF(ISERROR(VLOOKUP($C63,'24-7-07'!$B$2:$Q$76,14,FALSE)),"",VLOOKUP($C63,'24-7-07'!$B$2:$Q$76,14,FALSE))</f>
        <v>0.043402777777777776</v>
      </c>
      <c r="AD63" s="9">
        <f>IF(OR(AC63="",AC63="dnf"),"",RANK(AC63,AC:AC,-1))</f>
        <v>19</v>
      </c>
      <c r="AE63" s="5">
        <f>IF(ISERROR(VLOOKUP($C63,'7-8-07'!$B$2:$Q$76,14,FALSE)),"",VLOOKUP($C63,'7-8-07'!$B$2:$Q$76,14,FALSE))</f>
      </c>
      <c r="AF63" s="9">
        <f>IF(OR(AE63="",AE63="dnf"),"",RANK(AE63,AE:AE,-1))</f>
      </c>
      <c r="AG63" s="5">
        <f>IF(ISERROR(VLOOKUP($C63,'21-8-07'!$B$2:$Q$76,14,FALSE)),"",VLOOKUP($C63,'21-8-07'!$B$2:$Q$76,14,FALSE))</f>
      </c>
      <c r="AH63" s="9">
        <f>IF(OR(AG63="",AG63="dnf"),"",RANK(AG63,AG:AG,-1))</f>
      </c>
    </row>
    <row r="64" spans="1:34" ht="12.75">
      <c r="A64">
        <f>RANK(B64,B:B)</f>
        <v>63</v>
      </c>
      <c r="B64" s="10">
        <f>LARGE(F64:O64,1)+LARGE(F64:O64,2)+LARGE(F64:O64,3)+LARGE(F64:O64,4)+LARGE(F64:O64,5)</f>
        <v>22</v>
      </c>
      <c r="C64" s="40" t="s">
        <v>196</v>
      </c>
      <c r="D64">
        <v>2</v>
      </c>
      <c r="E64">
        <f>COUNTIF(G64:O64,"&gt;0")</f>
        <v>1</v>
      </c>
      <c r="F64">
        <f>IF(P64="",0,LARGE(G64:O64,IF(E64&gt;3,4,IF(E64=0,1,E64))))</f>
        <v>0</v>
      </c>
      <c r="G64">
        <f>IF(R64="",0,VLOOKUP(R64,points!$A$1:$B$40,2)+$D64)</f>
        <v>0</v>
      </c>
      <c r="H64">
        <f>IF(T64="",0,VLOOKUP(T64,points!$A$1:$B$40,2)+$D64)</f>
        <v>22</v>
      </c>
      <c r="I64">
        <f>IF(V64="",0,VLOOKUP(V64,points!$A$1:$B$40,2)+$D64)</f>
        <v>0</v>
      </c>
      <c r="J64">
        <f>IF(X64="",0,VLOOKUP(X64,points!$A$1:$B$40,2)+$D64)</f>
        <v>0</v>
      </c>
      <c r="K64">
        <f>IF(Z64="",0,VLOOKUP(Z64,points!$A$1:$B$40,2)+$D64)</f>
        <v>0</v>
      </c>
      <c r="L64">
        <f>IF(AB64="",0,VLOOKUP(AB64,points!$A$1:$B$40,2)+$D64)</f>
        <v>0</v>
      </c>
      <c r="M64">
        <f>IF(AD64="",0,VLOOKUP(AD64,points!$A$1:$B$40,2)+$D64)</f>
        <v>0</v>
      </c>
      <c r="N64">
        <f>IF(AF64="",0,VLOOKUP(AF64,points!$A$1:$B$40,2)+$D64)</f>
        <v>0</v>
      </c>
      <c r="O64">
        <f>IF(AH64="",0,VLOOKUP(AH64,points!$A$1:$B$40,2)+$D64)</f>
        <v>0</v>
      </c>
      <c r="Q64" s="5">
        <f>IF(ISERROR(VLOOKUP($C64,'1-5-07'!$B$2:$Q$85,14,FALSE)),"",VLOOKUP($C64,'1-5-07'!$B$2:$Q$85,14,FALSE))</f>
      </c>
      <c r="R64" s="9">
        <f>IF(OR(Q64="",Q64="dnf"),"",RANK(Q64,Q:Q,-1))</f>
      </c>
      <c r="S64" s="5">
        <f>IF(ISERROR(VLOOKUP($C64,'15-5-07'!$B$2:$Q$85,14,FALSE)),"",VLOOKUP($C64,'15-5-07'!$B$2:$Q$85,14,FALSE))</f>
        <v>0.04927083333333334</v>
      </c>
      <c r="T64" s="9">
        <f>IF(OR(S64="",S64="dnf"),"",RANK(S64,S:S,-1))</f>
        <v>20</v>
      </c>
      <c r="U64" s="5">
        <f>IF(ISERROR(VLOOKUP($C64,'29-5-07'!$B$2:$Q$91,14,FALSE)),"",VLOOKUP($C64,'29-5-07'!$B$2:$Q$91,14,FALSE))</f>
      </c>
      <c r="V64" s="9">
        <f>IF(OR(U64="",U64="dnf"),"",RANK(U64,U:U,-1))</f>
      </c>
      <c r="W64" s="5">
        <f>IF(ISERROR(VLOOKUP($C64,'12-6-07'!$B$2:$Q$76,14,FALSE)),"",VLOOKUP($C64,'12-6-07'!$B$2:$Q$76,14,FALSE))</f>
      </c>
      <c r="X64" s="9">
        <f>IF(OR(W64="",W64="dnf"),"",RANK(W64,W:W,-1))</f>
      </c>
      <c r="Y64" s="5">
        <f>IF(ISERROR(VLOOKUP($C64,'26-6-07'!$B$2:$Q$76,14,FALSE)),"",VLOOKUP($C64,'26-6-07'!$B$2:$Q$76,14,FALSE))</f>
      </c>
      <c r="Z64" s="9">
        <f>IF(OR(Y64="",Y64="dnf"),"",RANK(Y64,Y:Y,-1))</f>
      </c>
      <c r="AA64" s="5">
        <f>IF(ISERROR(VLOOKUP($C64,'10-7-07'!$B$2:$Q$76,14,FALSE)),"",VLOOKUP($C64,'10-7-07'!$B$2:$Q$76,14,FALSE))</f>
      </c>
      <c r="AB64" s="9">
        <f>IF(OR(AA64="",AA64="dnf"),"",RANK(AA64,AA:AA,-1))</f>
      </c>
      <c r="AC64" s="5">
        <f>IF(ISERROR(VLOOKUP($C64,'24-7-07'!$B$2:$Q$76,14,FALSE)),"",VLOOKUP($C64,'24-7-07'!$B$2:$Q$76,14,FALSE))</f>
      </c>
      <c r="AD64" s="9">
        <f>IF(OR(AC64="",AC64="dnf"),"",RANK(AC64,AC:AC,-1))</f>
      </c>
      <c r="AE64" s="5">
        <f>IF(ISERROR(VLOOKUP($C64,'7-8-07'!$B$2:$Q$76,14,FALSE)),"",VLOOKUP($C64,'7-8-07'!$B$2:$Q$76,14,FALSE))</f>
      </c>
      <c r="AF64" s="9">
        <f>IF(OR(AE64="",AE64="dnf"),"",RANK(AE64,AE:AE,-1))</f>
      </c>
      <c r="AG64" s="5">
        <f>IF(ISERROR(VLOOKUP($C64,'21-8-07'!$B$2:$Q$76,14,FALSE)),"",VLOOKUP($C64,'21-8-07'!$B$2:$Q$76,14,FALSE))</f>
      </c>
      <c r="AH64" s="9">
        <f>IF(OR(AG64="",AG64="dnf"),"",RANK(AG64,AG:AG,-1))</f>
      </c>
    </row>
    <row r="65" spans="1:34" ht="12.75">
      <c r="A65">
        <f>RANK(B65,B:B)</f>
        <v>64</v>
      </c>
      <c r="B65" s="10">
        <f>LARGE(F65:O65,1)+LARGE(F65:O65,2)+LARGE(F65:O65,3)+LARGE(F65:O65,4)+LARGE(F65:O65,5)</f>
        <v>19</v>
      </c>
      <c r="C65" s="40" t="s">
        <v>211</v>
      </c>
      <c r="D65">
        <v>2</v>
      </c>
      <c r="E65">
        <f>COUNTIF(G65:O65,"&gt;0")</f>
        <v>1</v>
      </c>
      <c r="F65">
        <f>IF(P65="",0,LARGE(G65:O65,IF(E65&gt;3,4,IF(E65=0,1,E65))))</f>
        <v>0</v>
      </c>
      <c r="G65">
        <f>IF(R65="",0,VLOOKUP(R65,points!$A$1:$B$40,2)+$D65)</f>
        <v>0</v>
      </c>
      <c r="H65">
        <f>IF(T65="",0,VLOOKUP(T65,points!$A$1:$B$40,2)+$D65)</f>
        <v>0</v>
      </c>
      <c r="I65">
        <f>IF(V65="",0,VLOOKUP(V65,points!$A$1:$B$40,2)+$D65)</f>
        <v>0</v>
      </c>
      <c r="J65">
        <f>IF(X65="",0,VLOOKUP(X65,points!$A$1:$B$40,2)+$D65)</f>
        <v>19</v>
      </c>
      <c r="K65">
        <f>IF(Z65="",0,VLOOKUP(Z65,points!$A$1:$B$40,2)+$D65)</f>
        <v>0</v>
      </c>
      <c r="L65">
        <f>IF(AB65="",0,VLOOKUP(AB65,points!$A$1:$B$40,2)+$D65)</f>
        <v>0</v>
      </c>
      <c r="M65">
        <f>IF(AD65="",0,VLOOKUP(AD65,points!$A$1:$B$40,2)+$D65)</f>
        <v>0</v>
      </c>
      <c r="N65">
        <f>IF(AF65="",0,VLOOKUP(AF65,points!$A$1:$B$40,2)+$D65)</f>
        <v>0</v>
      </c>
      <c r="O65">
        <f>IF(AH65="",0,VLOOKUP(AH65,points!$A$1:$B$40,2)+$D65)</f>
        <v>0</v>
      </c>
      <c r="Q65" s="5">
        <f>IF(ISERROR(VLOOKUP($C65,'1-5-07'!$B$2:$Q$85,14,FALSE)),"",VLOOKUP($C65,'1-5-07'!$B$2:$Q$85,14,FALSE))</f>
      </c>
      <c r="R65" s="9">
        <f>IF(OR(Q65="",Q65="dnf"),"",RANK(Q65,Q:Q,-1))</f>
      </c>
      <c r="S65" s="5">
        <f>IF(ISERROR(VLOOKUP($C65,'15-5-07'!$B$2:$Q$85,14,FALSE)),"",VLOOKUP($C65,'15-5-07'!$B$2:$Q$85,14,FALSE))</f>
      </c>
      <c r="T65" s="9">
        <f>IF(OR(S65="",S65="dnf"),"",RANK(S65,S:S,-1))</f>
      </c>
      <c r="U65" s="5">
        <f>IF(ISERROR(VLOOKUP($C65,'29-5-07'!$B$2:$Q$91,14,FALSE)),"",VLOOKUP($C65,'29-5-07'!$B$2:$Q$91,14,FALSE))</f>
      </c>
      <c r="V65" s="9">
        <f>IF(OR(U65="",U65="dnf"),"",RANK(U65,U:U,-1))</f>
      </c>
      <c r="W65" s="5">
        <f>IF(ISERROR(VLOOKUP($C65,'12-6-07'!$B$2:$Q$76,14,FALSE)),"",VLOOKUP($C65,'12-6-07'!$B$2:$Q$76,14,FALSE))</f>
        <v>0.05115740740740741</v>
      </c>
      <c r="X65" s="9">
        <f>IF(OR(W65="",W65="dnf"),"",RANK(W65,W:W,-1))</f>
        <v>23</v>
      </c>
      <c r="Y65" s="5">
        <f>IF(ISERROR(VLOOKUP($C65,'26-6-07'!$B$2:$Q$76,14,FALSE)),"",VLOOKUP($C65,'26-6-07'!$B$2:$Q$76,14,FALSE))</f>
      </c>
      <c r="Z65" s="9">
        <f>IF(OR(Y65="",Y65="dnf"),"",RANK(Y65,Y:Y,-1))</f>
      </c>
      <c r="AA65" s="5">
        <f>IF(ISERROR(VLOOKUP($C65,'10-7-07'!$B$2:$Q$76,14,FALSE)),"",VLOOKUP($C65,'10-7-07'!$B$2:$Q$76,14,FALSE))</f>
      </c>
      <c r="AB65" s="9">
        <f>IF(OR(AA65="",AA65="dnf"),"",RANK(AA65,AA:AA,-1))</f>
      </c>
      <c r="AC65" s="5">
        <f>IF(ISERROR(VLOOKUP($C65,'24-7-07'!$B$2:$Q$76,14,FALSE)),"",VLOOKUP($C65,'24-7-07'!$B$2:$Q$76,14,FALSE))</f>
      </c>
      <c r="AD65" s="9">
        <f>IF(OR(AC65="",AC65="dnf"),"",RANK(AC65,AC:AC,-1))</f>
      </c>
      <c r="AE65" s="5">
        <f>IF(ISERROR(VLOOKUP($C65,'7-8-07'!$B$2:$Q$76,14,FALSE)),"",VLOOKUP($C65,'7-8-07'!$B$2:$Q$76,14,FALSE))</f>
      </c>
      <c r="AF65" s="9">
        <f>IF(OR(AE65="",AE65="dnf"),"",RANK(AE65,AE:AE,-1))</f>
      </c>
      <c r="AG65" s="5">
        <f>IF(ISERROR(VLOOKUP($C65,'21-8-07'!$B$2:$Q$76,14,FALSE)),"",VLOOKUP($C65,'21-8-07'!$B$2:$Q$76,14,FALSE))</f>
      </c>
      <c r="AH65" s="9">
        <f>IF(OR(AG65="",AG65="dnf"),"",RANK(AG65,AG:AG,-1))</f>
      </c>
    </row>
    <row r="66" spans="1:34" ht="12.75">
      <c r="A66">
        <f>RANK(B66,B:B)</f>
        <v>65</v>
      </c>
      <c r="B66" s="10">
        <f>LARGE(F66:O66,1)+LARGE(F66:O66,2)+LARGE(F66:O66,3)+LARGE(F66:O66,4)+LARGE(F66:O66,5)</f>
        <v>17</v>
      </c>
      <c r="C66" s="40" t="s">
        <v>219</v>
      </c>
      <c r="D66">
        <v>2</v>
      </c>
      <c r="E66">
        <f>COUNTIF(G66:O66,"&gt;0")</f>
        <v>1</v>
      </c>
      <c r="F66">
        <f>IF(P66="",0,LARGE(G66:O66,IF(E66&gt;3,4,IF(E66=0,1,E66))))</f>
        <v>0</v>
      </c>
      <c r="G66">
        <f>IF(R66="",0,VLOOKUP(R66,points!$A$1:$B$40,2)+$D66)</f>
        <v>0</v>
      </c>
      <c r="H66">
        <f>IF(T66="",0,VLOOKUP(T66,points!$A$1:$B$40,2)+$D66)</f>
        <v>0</v>
      </c>
      <c r="I66">
        <f>IF(V66="",0,VLOOKUP(V66,points!$A$1:$B$40,2)+$D66)</f>
        <v>0</v>
      </c>
      <c r="J66">
        <f>IF(X66="",0,VLOOKUP(X66,points!$A$1:$B$40,2)+$D66)</f>
        <v>0</v>
      </c>
      <c r="K66">
        <f>IF(Z66="",0,VLOOKUP(Z66,points!$A$1:$B$40,2)+$D66)</f>
        <v>0</v>
      </c>
      <c r="L66">
        <f>IF(AB66="",0,VLOOKUP(AB66,points!$A$1:$B$40,2)+$D66)</f>
        <v>17</v>
      </c>
      <c r="M66">
        <f>IF(AD66="",0,VLOOKUP(AD66,points!$A$1:$B$40,2)+$D66)</f>
        <v>0</v>
      </c>
      <c r="N66">
        <f>IF(AF66="",0,VLOOKUP(AF66,points!$A$1:$B$40,2)+$D66)</f>
        <v>0</v>
      </c>
      <c r="O66">
        <f>IF(AH66="",0,VLOOKUP(AH66,points!$A$1:$B$40,2)+$D66)</f>
        <v>0</v>
      </c>
      <c r="Q66" s="5">
        <f>IF(ISERROR(VLOOKUP($C66,'1-5-07'!$B$2:$Q$85,14,FALSE)),"",VLOOKUP($C66,'1-5-07'!$B$2:$Q$85,14,FALSE))</f>
      </c>
      <c r="R66" s="9">
        <f>IF(OR(Q66="",Q66="dnf"),"",RANK(Q66,Q:Q,-1))</f>
      </c>
      <c r="S66" s="5">
        <f>IF(ISERROR(VLOOKUP($C66,'15-5-07'!$B$2:$Q$85,14,FALSE)),"",VLOOKUP($C66,'15-5-07'!$B$2:$Q$85,14,FALSE))</f>
      </c>
      <c r="T66" s="9">
        <f>IF(OR(S66="",S66="dnf"),"",RANK(S66,S:S,-1))</f>
      </c>
      <c r="U66" s="5">
        <f>IF(ISERROR(VLOOKUP($C66,'29-5-07'!$B$2:$Q$91,14,FALSE)),"",VLOOKUP($C66,'29-5-07'!$B$2:$Q$91,14,FALSE))</f>
      </c>
      <c r="V66" s="9">
        <f>IF(OR(U66="",U66="dnf"),"",RANK(U66,U:U,-1))</f>
      </c>
      <c r="W66" s="5">
        <f>IF(ISERROR(VLOOKUP($C66,'12-6-07'!$B$2:$Q$76,14,FALSE)),"",VLOOKUP($C66,'12-6-07'!$B$2:$Q$76,14,FALSE))</f>
      </c>
      <c r="X66" s="9">
        <f>IF(OR(W66="",W66="dnf"),"",RANK(W66,W:W,-1))</f>
      </c>
      <c r="Y66" s="5">
        <f>IF(ISERROR(VLOOKUP($C66,'26-6-07'!$B$2:$Q$76,14,FALSE)),"",VLOOKUP($C66,'26-6-07'!$B$2:$Q$76,14,FALSE))</f>
      </c>
      <c r="Z66" s="9">
        <f>IF(OR(Y66="",Y66="dnf"),"",RANK(Y66,Y:Y,-1))</f>
      </c>
      <c r="AA66" s="5">
        <f>IF(ISERROR(VLOOKUP($C66,'10-7-07'!$B$2:$Q$76,14,FALSE)),"",VLOOKUP($C66,'10-7-07'!$B$2:$Q$76,14,FALSE))</f>
        <v>0.045844907407407404</v>
      </c>
      <c r="AB66" s="9">
        <f>IF(OR(AA66="",AA66="dnf"),"",RANK(AA66,AA:AA,-1))</f>
        <v>25</v>
      </c>
      <c r="AC66" s="5">
        <f>IF(ISERROR(VLOOKUP($C66,'24-7-07'!$B$2:$Q$76,14,FALSE)),"",VLOOKUP($C66,'24-7-07'!$B$2:$Q$76,14,FALSE))</f>
      </c>
      <c r="AD66" s="9">
        <f>IF(OR(AC66="",AC66="dnf"),"",RANK(AC66,AC:AC,-1))</f>
      </c>
      <c r="AE66" s="5">
        <f>IF(ISERROR(VLOOKUP($C66,'7-8-07'!$B$2:$Q$76,14,FALSE)),"",VLOOKUP($C66,'7-8-07'!$B$2:$Q$76,14,FALSE))</f>
      </c>
      <c r="AF66" s="9">
        <f>IF(OR(AE66="",AE66="dnf"),"",RANK(AE66,AE:AE,-1))</f>
      </c>
      <c r="AG66" s="5">
        <f>IF(ISERROR(VLOOKUP($C66,'21-8-07'!$B$2:$Q$76,14,FALSE)),"",VLOOKUP($C66,'21-8-07'!$B$2:$Q$76,14,FALSE))</f>
      </c>
      <c r="AH66" s="9">
        <f>IF(OR(AG66="",AG66="dnf"),"",RANK(AG66,AG:AG,-1))</f>
      </c>
    </row>
    <row r="67" spans="1:34" ht="12.75">
      <c r="A67">
        <f>RANK(B67,B:B)</f>
        <v>66</v>
      </c>
      <c r="B67" s="10">
        <f>LARGE(F67:O67,1)+LARGE(F67:O67,2)+LARGE(F67:O67,3)+LARGE(F67:O67,4)+LARGE(F67:O67,5)</f>
        <v>16</v>
      </c>
      <c r="C67" s="40" t="s">
        <v>225</v>
      </c>
      <c r="D67">
        <v>2</v>
      </c>
      <c r="E67">
        <f>COUNTIF(G67:O67,"&gt;0")</f>
        <v>1</v>
      </c>
      <c r="F67">
        <f>IF(P67="",0,LARGE(G67:O67,IF(E67&gt;3,4,IF(E67=0,1,E67))))</f>
        <v>0</v>
      </c>
      <c r="G67">
        <f>IF(R67="",0,VLOOKUP(R67,points!$A$1:$B$40,2)+$D67)</f>
        <v>0</v>
      </c>
      <c r="H67">
        <f>IF(T67="",0,VLOOKUP(T67,points!$A$1:$B$40,2)+$D67)</f>
        <v>0</v>
      </c>
      <c r="I67">
        <f>IF(V67="",0,VLOOKUP(V67,points!$A$1:$B$40,2)+$D67)</f>
        <v>0</v>
      </c>
      <c r="J67">
        <f>IF(X67="",0,VLOOKUP(X67,points!$A$1:$B$40,2)+$D67)</f>
        <v>0</v>
      </c>
      <c r="K67">
        <f>IF(Z67="",0,VLOOKUP(Z67,points!$A$1:$B$40,2)+$D67)</f>
        <v>0</v>
      </c>
      <c r="L67">
        <f>IF(AB67="",0,VLOOKUP(AB67,points!$A$1:$B$40,2)+$D67)</f>
        <v>0</v>
      </c>
      <c r="M67">
        <f>IF(AD67="",0,VLOOKUP(AD67,points!$A$1:$B$40,2)+$D67)</f>
        <v>16</v>
      </c>
      <c r="N67">
        <f>IF(AF67="",0,VLOOKUP(AF67,points!$A$1:$B$40,2)+$D67)</f>
        <v>0</v>
      </c>
      <c r="O67">
        <f>IF(AH67="",0,VLOOKUP(AH67,points!$A$1:$B$40,2)+$D67)</f>
        <v>0</v>
      </c>
      <c r="Q67" s="5">
        <f>IF(ISERROR(VLOOKUP($C67,'1-5-07'!$B$2:$Q$85,14,FALSE)),"",VLOOKUP($C67,'1-5-07'!$B$2:$Q$85,14,FALSE))</f>
      </c>
      <c r="R67" s="9">
        <f>IF(OR(Q67="",Q67="dnf"),"",RANK(Q67,Q:Q,-1))</f>
      </c>
      <c r="S67" s="5">
        <f>IF(ISERROR(VLOOKUP($C67,'15-5-07'!$B$2:$Q$85,14,FALSE)),"",VLOOKUP($C67,'15-5-07'!$B$2:$Q$85,14,FALSE))</f>
      </c>
      <c r="T67" s="9">
        <f>IF(OR(S67="",S67="dnf"),"",RANK(S67,S:S,-1))</f>
      </c>
      <c r="U67" s="5">
        <f>IF(ISERROR(VLOOKUP($C67,'29-5-07'!$B$2:$Q$91,14,FALSE)),"",VLOOKUP($C67,'29-5-07'!$B$2:$Q$91,14,FALSE))</f>
      </c>
      <c r="V67" s="9">
        <f>IF(OR(U67="",U67="dnf"),"",RANK(U67,U:U,-1))</f>
      </c>
      <c r="W67" s="5">
        <f>IF(ISERROR(VLOOKUP($C67,'12-6-07'!$B$2:$Q$76,14,FALSE)),"",VLOOKUP($C67,'12-6-07'!$B$2:$Q$76,14,FALSE))</f>
      </c>
      <c r="X67" s="9">
        <f>IF(OR(W67="",W67="dnf"),"",RANK(W67,W:W,-1))</f>
      </c>
      <c r="Y67" s="5">
        <f>IF(ISERROR(VLOOKUP($C67,'26-6-07'!$B$2:$Q$76,14,FALSE)),"",VLOOKUP($C67,'26-6-07'!$B$2:$Q$76,14,FALSE))</f>
      </c>
      <c r="Z67" s="9">
        <f>IF(OR(Y67="",Y67="dnf"),"",RANK(Y67,Y:Y,-1))</f>
      </c>
      <c r="AA67" s="5">
        <f>IF(ISERROR(VLOOKUP($C67,'10-7-07'!$B$2:$Q$76,14,FALSE)),"",VLOOKUP($C67,'10-7-07'!$B$2:$Q$76,14,FALSE))</f>
      </c>
      <c r="AB67" s="9">
        <f>IF(OR(AA67="",AA67="dnf"),"",RANK(AA67,AA:AA,-1))</f>
      </c>
      <c r="AC67" s="5">
        <f>IF(ISERROR(VLOOKUP($C67,'24-7-07'!$B$2:$Q$76,14,FALSE)),"",VLOOKUP($C67,'24-7-07'!$B$2:$Q$76,14,FALSE))</f>
        <v>0.04822916666666667</v>
      </c>
      <c r="AD67" s="9">
        <f>IF(OR(AC67="",AC67="dnf"),"",RANK(AC67,AC:AC,-1))</f>
        <v>26</v>
      </c>
      <c r="AE67" s="5">
        <f>IF(ISERROR(VLOOKUP($C67,'7-8-07'!$B$2:$Q$76,14,FALSE)),"",VLOOKUP($C67,'7-8-07'!$B$2:$Q$76,14,FALSE))</f>
      </c>
      <c r="AF67" s="9">
        <f>IF(OR(AE67="",AE67="dnf"),"",RANK(AE67,AE:AE,-1))</f>
      </c>
      <c r="AG67" s="5">
        <f>IF(ISERROR(VLOOKUP($C67,'21-8-07'!$B$2:$Q$76,14,FALSE)),"",VLOOKUP($C67,'21-8-07'!$B$2:$Q$76,14,FALSE))</f>
      </c>
      <c r="AH67" s="9">
        <f>IF(OR(AG67="",AG67="dnf"),"",RANK(AG67,AG:AG,-1))</f>
      </c>
    </row>
    <row r="68" spans="1:34" ht="12.75">
      <c r="A68">
        <f>RANK(B68,B:B)</f>
        <v>67</v>
      </c>
      <c r="B68" s="10">
        <f>LARGE(F68:O68,1)+LARGE(F68:O68,2)+LARGE(F68:O68,3)+LARGE(F68:O68,4)+LARGE(F68:O68,5)</f>
        <v>0</v>
      </c>
      <c r="C68" s="40" t="s">
        <v>141</v>
      </c>
      <c r="D68">
        <v>2</v>
      </c>
      <c r="E68">
        <f>COUNTIF(G68:O68,"&gt;0")</f>
        <v>0</v>
      </c>
      <c r="F68">
        <f>IF(P68="",0,LARGE(G68:O68,IF(E68&gt;3,4,IF(E68=0,1,E68))))</f>
        <v>0</v>
      </c>
      <c r="G68">
        <f>IF(R68="",0,VLOOKUP(R68,points!$A$1:$B$40,2)+$D68)</f>
        <v>0</v>
      </c>
      <c r="H68">
        <f>IF(T68="",0,VLOOKUP(T68,points!$A$1:$B$40,2)+$D68)</f>
        <v>0</v>
      </c>
      <c r="I68">
        <f>IF(V68="",0,VLOOKUP(V68,points!$A$1:$B$40,2)+$D68)</f>
        <v>0</v>
      </c>
      <c r="J68">
        <f>IF(X68="",0,VLOOKUP(X68,points!$A$1:$B$40,2)+$D68)</f>
        <v>0</v>
      </c>
      <c r="K68">
        <f>IF(Z68="",0,VLOOKUP(Z68,points!$A$1:$B$40,2)+$D68)</f>
        <v>0</v>
      </c>
      <c r="L68">
        <f>IF(AB68="",0,VLOOKUP(AB68,points!$A$1:$B$40,2)+$D68)</f>
        <v>0</v>
      </c>
      <c r="M68">
        <f>IF(AD68="",0,VLOOKUP(AD68,points!$A$1:$B$40,2)+$D68)</f>
        <v>0</v>
      </c>
      <c r="N68">
        <f>IF(AF68="",0,VLOOKUP(AF68,points!$A$1:$B$40,2)+$D68)</f>
        <v>0</v>
      </c>
      <c r="O68">
        <f>IF(AH68="",0,VLOOKUP(AH68,points!$A$1:$B$40,2)+$D68)</f>
        <v>0</v>
      </c>
      <c r="Q68" s="5">
        <f>IF(ISERROR(VLOOKUP($C68,'1-5-07'!$B$2:$Q$85,14,FALSE)),"",VLOOKUP($C68,'1-5-07'!$B$2:$Q$85,14,FALSE))</f>
      </c>
      <c r="R68" s="9">
        <f>IF(OR(Q68="",Q68="dnf"),"",RANK(Q68,Q:Q,-1))</f>
      </c>
      <c r="S68" s="5" t="str">
        <f>IF(ISERROR(VLOOKUP($C68,'15-5-07'!$B$2:$Q$85,14,FALSE)),"",VLOOKUP($C68,'15-5-07'!$B$2:$Q$85,14,FALSE))</f>
        <v>dnf</v>
      </c>
      <c r="T68" s="9">
        <f>IF(OR(S68="",S68="dnf"),"",RANK(S68,S:S,-1))</f>
      </c>
      <c r="U68" s="5">
        <f>IF(ISERROR(VLOOKUP($C68,'29-5-07'!$B$2:$Q$91,14,FALSE)),"",VLOOKUP($C68,'29-5-07'!$B$2:$Q$91,14,FALSE))</f>
      </c>
      <c r="V68" s="9">
        <f>IF(OR(U68="",U68="dnf"),"",RANK(U68,U:U,-1))</f>
      </c>
      <c r="W68" s="5">
        <f>IF(ISERROR(VLOOKUP($C68,'12-6-07'!$B$2:$Q$76,14,FALSE)),"",VLOOKUP($C68,'12-6-07'!$B$2:$Q$76,14,FALSE))</f>
      </c>
      <c r="X68" s="9">
        <f>IF(OR(W68="",W68="dnf"),"",RANK(W68,W:W,-1))</f>
      </c>
      <c r="Y68" s="5">
        <f>IF(ISERROR(VLOOKUP($C68,'26-6-07'!$B$2:$Q$76,14,FALSE)),"",VLOOKUP($C68,'26-6-07'!$B$2:$Q$76,14,FALSE))</f>
      </c>
      <c r="Z68" s="9">
        <f>IF(OR(Y68="",Y68="dnf"),"",RANK(Y68,Y:Y,-1))</f>
      </c>
      <c r="AA68" s="5">
        <f>IF(ISERROR(VLOOKUP($C68,'10-7-07'!$B$2:$Q$76,14,FALSE)),"",VLOOKUP($C68,'10-7-07'!$B$2:$Q$76,14,FALSE))</f>
      </c>
      <c r="AB68" s="9">
        <f>IF(OR(AA68="",AA68="dnf"),"",RANK(AA68,AA:AA,-1))</f>
      </c>
      <c r="AC68" s="5">
        <f>IF(ISERROR(VLOOKUP($C68,'24-7-07'!$B$2:$Q$76,14,FALSE)),"",VLOOKUP($C68,'24-7-07'!$B$2:$Q$76,14,FALSE))</f>
      </c>
      <c r="AD68" s="9">
        <f>IF(OR(AC68="",AC68="dnf"),"",RANK(AC68,AC:AC,-1))</f>
      </c>
      <c r="AE68" s="5">
        <f>IF(ISERROR(VLOOKUP($C68,'7-8-07'!$B$2:$Q$76,14,FALSE)),"",VLOOKUP($C68,'7-8-07'!$B$2:$Q$76,14,FALSE))</f>
      </c>
      <c r="AF68" s="9">
        <f>IF(OR(AE68="",AE68="dnf"),"",RANK(AE68,AE:AE,-1))</f>
      </c>
      <c r="AG68" s="5">
        <f>IF(ISERROR(VLOOKUP($C68,'21-8-07'!$B$2:$Q$76,14,FALSE)),"",VLOOKUP($C68,'21-8-07'!$B$2:$Q$76,14,FALSE))</f>
      </c>
      <c r="AH68" s="9">
        <f>IF(OR(AG68="",AG68="dnf"),"",RANK(AG68,AG:AG,-1))</f>
      </c>
    </row>
    <row r="70" ht="12.75">
      <c r="C70" s="62">
        <f>SUM(E3:E68)/7</f>
        <v>28.714285714285715</v>
      </c>
    </row>
  </sheetData>
  <printOptions/>
  <pageMargins left="0.53" right="0.44" top="0.47" bottom="0.3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50</v>
      </c>
    </row>
    <row r="2" spans="1:2" ht="12.75">
      <c r="A2">
        <f aca="true" t="shared" si="0" ref="A2:A40">A1+1</f>
        <v>2</v>
      </c>
      <c r="B2">
        <v>44</v>
      </c>
    </row>
    <row r="3" spans="1:2" ht="12.75">
      <c r="A3">
        <f t="shared" si="0"/>
        <v>3</v>
      </c>
      <c r="B3">
        <v>40</v>
      </c>
    </row>
    <row r="4" spans="1:2" ht="12.75">
      <c r="A4">
        <f t="shared" si="0"/>
        <v>4</v>
      </c>
      <c r="B4">
        <v>37</v>
      </c>
    </row>
    <row r="5" spans="1:2" ht="12.75">
      <c r="A5">
        <f t="shared" si="0"/>
        <v>5</v>
      </c>
      <c r="B5">
        <v>35</v>
      </c>
    </row>
    <row r="6" spans="1:2" ht="12.75">
      <c r="A6">
        <f t="shared" si="0"/>
        <v>6</v>
      </c>
      <c r="B6">
        <v>34</v>
      </c>
    </row>
    <row r="7" spans="1:2" ht="12.75">
      <c r="A7">
        <f t="shared" si="0"/>
        <v>7</v>
      </c>
      <c r="B7">
        <v>33</v>
      </c>
    </row>
    <row r="8" spans="1:2" ht="12.75">
      <c r="A8">
        <f t="shared" si="0"/>
        <v>8</v>
      </c>
      <c r="B8">
        <v>32</v>
      </c>
    </row>
    <row r="9" spans="1:2" ht="12.75">
      <c r="A9">
        <f t="shared" si="0"/>
        <v>9</v>
      </c>
      <c r="B9">
        <v>31</v>
      </c>
    </row>
    <row r="10" spans="1:2" ht="12.75">
      <c r="A10">
        <f t="shared" si="0"/>
        <v>10</v>
      </c>
      <c r="B10">
        <v>30</v>
      </c>
    </row>
    <row r="11" spans="1:2" ht="12.75">
      <c r="A11">
        <f t="shared" si="0"/>
        <v>11</v>
      </c>
      <c r="B11">
        <v>29</v>
      </c>
    </row>
    <row r="12" spans="1:2" ht="12.75">
      <c r="A12">
        <f t="shared" si="0"/>
        <v>12</v>
      </c>
      <c r="B12">
        <v>28</v>
      </c>
    </row>
    <row r="13" spans="1:2" ht="12.75">
      <c r="A13">
        <f t="shared" si="0"/>
        <v>13</v>
      </c>
      <c r="B13">
        <v>27</v>
      </c>
    </row>
    <row r="14" spans="1:2" ht="12.75">
      <c r="A14">
        <f t="shared" si="0"/>
        <v>14</v>
      </c>
      <c r="B14">
        <v>26</v>
      </c>
    </row>
    <row r="15" spans="1:2" ht="12.75">
      <c r="A15">
        <f t="shared" si="0"/>
        <v>15</v>
      </c>
      <c r="B15">
        <v>25</v>
      </c>
    </row>
    <row r="16" spans="1:2" ht="12.75">
      <c r="A16">
        <f t="shared" si="0"/>
        <v>16</v>
      </c>
      <c r="B16">
        <v>24</v>
      </c>
    </row>
    <row r="17" spans="1:2" ht="12.75">
      <c r="A17">
        <f t="shared" si="0"/>
        <v>17</v>
      </c>
      <c r="B17">
        <v>23</v>
      </c>
    </row>
    <row r="18" spans="1:2" ht="12.75">
      <c r="A18">
        <f t="shared" si="0"/>
        <v>18</v>
      </c>
      <c r="B18">
        <v>22</v>
      </c>
    </row>
    <row r="19" spans="1:2" ht="12.75">
      <c r="A19">
        <f t="shared" si="0"/>
        <v>19</v>
      </c>
      <c r="B19">
        <v>21</v>
      </c>
    </row>
    <row r="20" spans="1:2" ht="12.75">
      <c r="A20">
        <f t="shared" si="0"/>
        <v>20</v>
      </c>
      <c r="B20">
        <v>20</v>
      </c>
    </row>
    <row r="21" spans="1:2" ht="12.75">
      <c r="A21">
        <f t="shared" si="0"/>
        <v>21</v>
      </c>
      <c r="B21">
        <v>19</v>
      </c>
    </row>
    <row r="22" spans="1:2" ht="12.75">
      <c r="A22">
        <f t="shared" si="0"/>
        <v>22</v>
      </c>
      <c r="B22">
        <v>18</v>
      </c>
    </row>
    <row r="23" spans="1:2" ht="12.75">
      <c r="A23">
        <f t="shared" si="0"/>
        <v>23</v>
      </c>
      <c r="B23">
        <v>17</v>
      </c>
    </row>
    <row r="24" spans="1:2" ht="12.75">
      <c r="A24">
        <f t="shared" si="0"/>
        <v>24</v>
      </c>
      <c r="B24">
        <v>16</v>
      </c>
    </row>
    <row r="25" spans="1:2" ht="12.75">
      <c r="A25">
        <f t="shared" si="0"/>
        <v>25</v>
      </c>
      <c r="B25">
        <v>15</v>
      </c>
    </row>
    <row r="26" spans="1:2" ht="12.75">
      <c r="A26">
        <f t="shared" si="0"/>
        <v>26</v>
      </c>
      <c r="B26">
        <v>14</v>
      </c>
    </row>
    <row r="27" spans="1:2" ht="12.75">
      <c r="A27">
        <f t="shared" si="0"/>
        <v>27</v>
      </c>
      <c r="B27">
        <v>13</v>
      </c>
    </row>
    <row r="28" spans="1:2" ht="12.75">
      <c r="A28">
        <f t="shared" si="0"/>
        <v>28</v>
      </c>
      <c r="B28">
        <v>12</v>
      </c>
    </row>
    <row r="29" spans="1:2" ht="12.75">
      <c r="A29">
        <f t="shared" si="0"/>
        <v>29</v>
      </c>
      <c r="B29">
        <v>11</v>
      </c>
    </row>
    <row r="30" spans="1:2" ht="12.75">
      <c r="A30">
        <f t="shared" si="0"/>
        <v>30</v>
      </c>
      <c r="B30">
        <v>10</v>
      </c>
    </row>
    <row r="31" spans="1:2" ht="12.75">
      <c r="A31">
        <f t="shared" si="0"/>
        <v>31</v>
      </c>
      <c r="B31">
        <v>9</v>
      </c>
    </row>
    <row r="32" spans="1:2" ht="12.75">
      <c r="A32">
        <f t="shared" si="0"/>
        <v>32</v>
      </c>
      <c r="B32">
        <v>8</v>
      </c>
    </row>
    <row r="33" spans="1:2" ht="12.75">
      <c r="A33">
        <f t="shared" si="0"/>
        <v>33</v>
      </c>
      <c r="B33">
        <v>7</v>
      </c>
    </row>
    <row r="34" spans="1:2" ht="12.75">
      <c r="A34">
        <f t="shared" si="0"/>
        <v>34</v>
      </c>
      <c r="B34">
        <v>6</v>
      </c>
    </row>
    <row r="35" spans="1:2" ht="12.75">
      <c r="A35">
        <f t="shared" si="0"/>
        <v>35</v>
      </c>
      <c r="B35">
        <v>5</v>
      </c>
    </row>
    <row r="36" spans="1:2" ht="12.75">
      <c r="A36">
        <f t="shared" si="0"/>
        <v>36</v>
      </c>
      <c r="B36">
        <v>4</v>
      </c>
    </row>
    <row r="37" spans="1:2" ht="12.75">
      <c r="A37">
        <f t="shared" si="0"/>
        <v>37</v>
      </c>
      <c r="B37">
        <v>3</v>
      </c>
    </row>
    <row r="38" spans="1:2" ht="12.75">
      <c r="A38">
        <f t="shared" si="0"/>
        <v>38</v>
      </c>
      <c r="B38">
        <v>2</v>
      </c>
    </row>
    <row r="39" spans="1:2" ht="12.75">
      <c r="A39">
        <f t="shared" si="0"/>
        <v>39</v>
      </c>
      <c r="B39">
        <v>1</v>
      </c>
    </row>
    <row r="40" spans="1:2" ht="12.75">
      <c r="A40">
        <f t="shared" si="0"/>
        <v>40</v>
      </c>
      <c r="B4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14" customWidth="1"/>
    <col min="2" max="2" width="18.421875" style="14" customWidth="1"/>
    <col min="3" max="3" width="3.7109375" style="14" customWidth="1"/>
    <col min="4" max="4" width="4.8515625" style="14" customWidth="1"/>
    <col min="5" max="6" width="6.28125" style="6" customWidth="1"/>
    <col min="7" max="7" width="6.57421875" style="6" customWidth="1"/>
    <col min="8" max="8" width="5.00390625" style="6" customWidth="1"/>
    <col min="9" max="10" width="6.7109375" style="6" customWidth="1"/>
    <col min="11" max="11" width="5.00390625" style="6" customWidth="1"/>
    <col min="12" max="12" width="7.28125" style="6" customWidth="1"/>
    <col min="13" max="13" width="7.421875" style="6" customWidth="1"/>
    <col min="14" max="14" width="5.00390625" style="6" customWidth="1"/>
    <col min="15" max="15" width="6.7109375" style="6" customWidth="1"/>
    <col min="16" max="16" width="5.140625" style="6" customWidth="1"/>
    <col min="17" max="17" width="18.28125" style="14" customWidth="1"/>
    <col min="18" max="16384" width="8.8515625" style="14" customWidth="1"/>
  </cols>
  <sheetData>
    <row r="1" spans="1:19" ht="12.75">
      <c r="A1" s="12" t="s">
        <v>150</v>
      </c>
      <c r="B1" s="12" t="s">
        <v>1</v>
      </c>
      <c r="C1" s="12" t="s">
        <v>136</v>
      </c>
      <c r="D1" s="12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3" t="s">
        <v>11</v>
      </c>
      <c r="Q1" s="12" t="s">
        <v>1</v>
      </c>
      <c r="R1" s="2" t="s">
        <v>205</v>
      </c>
      <c r="S1" s="2" t="s">
        <v>206</v>
      </c>
    </row>
    <row r="2" spans="1:18" ht="12.75">
      <c r="A2" s="29">
        <f>P2</f>
        <v>1</v>
      </c>
      <c r="B2" s="15" t="s">
        <v>232</v>
      </c>
      <c r="C2" s="15">
        <v>5</v>
      </c>
      <c r="D2" s="64">
        <v>11</v>
      </c>
      <c r="E2" s="27">
        <f>IF(ISBLANK($D2),"",TIMEVALUE("0:1")*D2)</f>
        <v>0.0076388888888888895</v>
      </c>
      <c r="F2" s="4">
        <v>0.01087962962962963</v>
      </c>
      <c r="G2" s="28">
        <f>IF(F2="dnf","dnf",IF(ISBLANK(F2),"",F2-E2))</f>
        <v>0.00324074074074074</v>
      </c>
      <c r="H2" s="29">
        <f>IF(ISBLANK(F2),"",IF(F2="dnf","dnf",RANK(G2,G$2:G$30,1)))</f>
        <v>1</v>
      </c>
      <c r="I2" s="4">
        <v>0.03096064814814815</v>
      </c>
      <c r="J2" s="28">
        <f>IF(I2="dnf","dnf",IF(ISBLANK(I2),"",I2-F2))</f>
        <v>0.02008101851851852</v>
      </c>
      <c r="K2" s="29">
        <f>IF(ISBLANK(I2),"",IF(I2="dnf","dnf",RANK(J2,J$2:J$30,1)))</f>
        <v>1</v>
      </c>
      <c r="L2" s="4">
        <v>0.04262731481481482</v>
      </c>
      <c r="M2" s="28">
        <f>IF(L2="dnf","dnf",IF(ISBLANK(L2),"",L2-I2))</f>
        <v>0.011666666666666669</v>
      </c>
      <c r="N2" s="29">
        <f>IF(ISBLANK(L2),"",IF(L2="dnf","dnf",RANK(M2,M$2:M$30,1)))</f>
        <v>1</v>
      </c>
      <c r="O2" s="28">
        <f>IF(L2="dnf","dnf",IF(ISBLANK(L2),"",G2+J2+M2))</f>
        <v>0.03498842592592592</v>
      </c>
      <c r="P2" s="29">
        <f>IF(ISBLANK(L2),"",IF(N2="dnf","dnf",RANK(O2,O$2:O$30,1)))</f>
        <v>1</v>
      </c>
      <c r="Q2" s="30" t="str">
        <f>B2</f>
        <v>Oliver Mytton</v>
      </c>
      <c r="R2" s="53"/>
    </row>
    <row r="3" spans="1:18" ht="12.75">
      <c r="A3" s="29">
        <f>P3</f>
        <v>2</v>
      </c>
      <c r="B3" s="15" t="s">
        <v>20</v>
      </c>
      <c r="C3" s="15">
        <v>21</v>
      </c>
      <c r="D3" s="64">
        <v>12.5</v>
      </c>
      <c r="E3" s="27">
        <f>IF(ISBLANK($D3),"",TIMEVALUE("0:1")*D3)</f>
        <v>0.008680555555555556</v>
      </c>
      <c r="F3" s="4">
        <v>0.011967592592592592</v>
      </c>
      <c r="G3" s="28">
        <f>IF(F3="dnf","dnf",IF(ISBLANK(F3),"",F3-E3))</f>
        <v>0.0032870370370370362</v>
      </c>
      <c r="H3" s="29">
        <f>IF(ISBLANK(F3),"",IF(F3="dnf","dnf",RANK(G3,G$2:G$30,1)))</f>
        <v>2</v>
      </c>
      <c r="I3" s="4">
        <v>0.03315972222222222</v>
      </c>
      <c r="J3" s="28">
        <f>IF(I3="dnf","dnf",IF(ISBLANK(I3),"",I3-F3))</f>
        <v>0.02119212962962963</v>
      </c>
      <c r="K3" s="29">
        <f>IF(ISBLANK(I3),"",IF(I3="dnf","dnf",RANK(J3,J$2:J$30,1)))</f>
        <v>3</v>
      </c>
      <c r="L3" s="4">
        <v>0.045092592592592594</v>
      </c>
      <c r="M3" s="28">
        <f>IF(L3="dnf","dnf",IF(ISBLANK(L3),"",L3-I3))</f>
        <v>0.011932870370370371</v>
      </c>
      <c r="N3" s="29">
        <f>IF(ISBLANK(L3),"",IF(L3="dnf","dnf",RANK(M3,M$2:M$30,1)))</f>
        <v>2</v>
      </c>
      <c r="O3" s="28">
        <f>IF(L3="dnf","dnf",IF(ISBLANK(L3),"",G3+J3+M3))</f>
        <v>0.036412037037037034</v>
      </c>
      <c r="P3" s="29">
        <f>IF(ISBLANK(L3),"",IF(N3="dnf","dnf",RANK(O3,O$2:O$30,1)))</f>
        <v>2</v>
      </c>
      <c r="Q3" s="30" t="str">
        <f>B3</f>
        <v>Crispin Hetherington</v>
      </c>
      <c r="R3" s="53"/>
    </row>
    <row r="4" spans="1:18" ht="12.75">
      <c r="A4" s="29">
        <f>P4</f>
        <v>3</v>
      </c>
      <c r="B4" s="15" t="s">
        <v>189</v>
      </c>
      <c r="C4" s="15">
        <v>13</v>
      </c>
      <c r="D4" s="64">
        <v>10</v>
      </c>
      <c r="E4" s="27">
        <f>IF(ISBLANK($D4),"",TIMEVALUE("0:1")*D4)</f>
        <v>0.006944444444444445</v>
      </c>
      <c r="F4" s="4">
        <v>0.01037037037037037</v>
      </c>
      <c r="G4" s="28">
        <f>IF(F4="dnf","dnf",IF(ISBLANK(F4),"",F4-E4))</f>
        <v>0.003425925925925925</v>
      </c>
      <c r="H4" s="29">
        <f>IF(ISBLANK(F4),"",IF(F4="dnf","dnf",RANK(G4,G$2:G$30,1)))</f>
        <v>4</v>
      </c>
      <c r="I4" s="4">
        <v>0.03119212962962963</v>
      </c>
      <c r="J4" s="28">
        <f>IF(I4="dnf","dnf",IF(ISBLANK(I4),"",I4-F4))</f>
        <v>0.02082175925925926</v>
      </c>
      <c r="K4" s="29">
        <f>IF(ISBLANK(I4),"",IF(I4="dnf","dnf",RANK(J4,J$2:J$30,1)))</f>
        <v>2</v>
      </c>
      <c r="L4" s="4">
        <v>0.04421296296296296</v>
      </c>
      <c r="M4" s="28">
        <f>IF(L4="dnf","dnf",IF(ISBLANK(L4),"",L4-I4))</f>
        <v>0.013020833333333332</v>
      </c>
      <c r="N4" s="29">
        <f>IF(ISBLANK(L4),"",IF(L4="dnf","dnf",RANK(M4,M$2:M$30,1)))</f>
        <v>6</v>
      </c>
      <c r="O4" s="28">
        <f>IF(L4="dnf","dnf",IF(ISBLANK(L4),"",G4+J4+M4))</f>
        <v>0.03726851851851852</v>
      </c>
      <c r="P4" s="29">
        <f>IF(ISBLANK(L4),"",IF(N4="dnf","dnf",RANK(O4,O$2:O$30,1)))</f>
        <v>3</v>
      </c>
      <c r="Q4" s="30" t="str">
        <f>B4</f>
        <v>Ian Loades</v>
      </c>
      <c r="R4" s="53"/>
    </row>
    <row r="5" spans="1:18" ht="12.75">
      <c r="A5" s="29">
        <f>P5</f>
        <v>4</v>
      </c>
      <c r="B5" s="15" t="s">
        <v>233</v>
      </c>
      <c r="C5" s="15">
        <v>8</v>
      </c>
      <c r="D5" s="64">
        <v>15</v>
      </c>
      <c r="E5" s="27">
        <f>IF(ISBLANK($D5),"",TIMEVALUE("0:1")*D5)</f>
        <v>0.010416666666666668</v>
      </c>
      <c r="F5" s="4">
        <v>0.013877314814814815</v>
      </c>
      <c r="G5" s="28">
        <f>IF(F5="dnf","dnf",IF(ISBLANK(F5),"",F5-E5))</f>
        <v>0.0034606481481481467</v>
      </c>
      <c r="H5" s="29">
        <f>IF(ISBLANK(F5),"",IF(F5="dnf","dnf",RANK(G5,G$2:G$30,1)))</f>
        <v>5</v>
      </c>
      <c r="I5" s="4">
        <v>0.03539351851851852</v>
      </c>
      <c r="J5" s="28">
        <f>IF(I5="dnf","dnf",IF(ISBLANK(I5),"",I5-F5))</f>
        <v>0.021516203703703704</v>
      </c>
      <c r="K5" s="29">
        <f>IF(ISBLANK(I5),"",IF(I5="dnf","dnf",RANK(J5,J$2:J$30,1)))</f>
        <v>5</v>
      </c>
      <c r="L5" s="4">
        <v>0.047905092592592596</v>
      </c>
      <c r="M5" s="28">
        <f>IF(L5="dnf","dnf",IF(ISBLANK(L5),"",L5-I5))</f>
        <v>0.012511574074074078</v>
      </c>
      <c r="N5" s="29">
        <f>IF(ISBLANK(L5),"",IF(L5="dnf","dnf",RANK(M5,M$2:M$30,1)))</f>
        <v>3</v>
      </c>
      <c r="O5" s="28">
        <f>IF(L5="dnf","dnf",IF(ISBLANK(L5),"",G5+J5+M5))</f>
        <v>0.037488425925925925</v>
      </c>
      <c r="P5" s="29">
        <f>IF(ISBLANK(L5),"",IF(N5="dnf","dnf",RANK(O5,O$2:O$30,1)))</f>
        <v>4</v>
      </c>
      <c r="Q5" s="30" t="str">
        <f>B5</f>
        <v>Guy Crawford (g)</v>
      </c>
      <c r="R5" s="53"/>
    </row>
    <row r="6" spans="1:18" ht="12.75">
      <c r="A6" s="29">
        <f>P6</f>
        <v>5</v>
      </c>
      <c r="B6" s="15" t="s">
        <v>121</v>
      </c>
      <c r="C6" s="15">
        <v>18</v>
      </c>
      <c r="D6" s="64">
        <v>11.5</v>
      </c>
      <c r="E6" s="27">
        <f>IF(ISBLANK($D6),"",TIMEVALUE("0:1")*D6)</f>
        <v>0.007986111111111112</v>
      </c>
      <c r="F6" s="4">
        <v>0.011307870370370371</v>
      </c>
      <c r="G6" s="28">
        <f>IF(F6="dnf","dnf",IF(ISBLANK(F6),"",F6-E6))</f>
        <v>0.0033217592592592587</v>
      </c>
      <c r="H6" s="29">
        <f>IF(ISBLANK(F6),"",IF(F6="dnf","dnf",RANK(G6,G$2:G$30,1)))</f>
        <v>3</v>
      </c>
      <c r="I6" s="4">
        <v>0.03295138888888889</v>
      </c>
      <c r="J6" s="28">
        <f>IF(I6="dnf","dnf",IF(ISBLANK(I6),"",I6-F6))</f>
        <v>0.02164351851851852</v>
      </c>
      <c r="K6" s="29">
        <f>IF(ISBLANK(I6),"",IF(I6="dnf","dnf",RANK(J6,J$2:J$30,1)))</f>
        <v>6</v>
      </c>
      <c r="L6" s="4">
        <v>0.04586805555555556</v>
      </c>
      <c r="M6" s="28">
        <f>IF(L6="dnf","dnf",IF(ISBLANK(L6),"",L6-I6))</f>
        <v>0.012916666666666667</v>
      </c>
      <c r="N6" s="29">
        <f>IF(ISBLANK(L6),"",IF(L6="dnf","dnf",RANK(M6,M$2:M$30,1)))</f>
        <v>5</v>
      </c>
      <c r="O6" s="28">
        <f>IF(L6="dnf","dnf",IF(ISBLANK(L6),"",G6+J6+M6))</f>
        <v>0.03788194444444445</v>
      </c>
      <c r="P6" s="29">
        <f>IF(ISBLANK(L6),"",IF(N6="dnf","dnf",RANK(O6,O$2:O$30,1)))</f>
        <v>5</v>
      </c>
      <c r="Q6" s="30" t="str">
        <f>B6</f>
        <v>Mark Rickinson</v>
      </c>
      <c r="R6" s="53"/>
    </row>
    <row r="7" spans="1:18" ht="12.75">
      <c r="A7" s="29">
        <f>P7</f>
        <v>6</v>
      </c>
      <c r="B7" s="50" t="s">
        <v>155</v>
      </c>
      <c r="C7" s="15">
        <v>4</v>
      </c>
      <c r="D7" s="64">
        <v>13</v>
      </c>
      <c r="E7" s="27">
        <f>IF(ISBLANK($D7),"",TIMEVALUE("0:1")*D7)</f>
        <v>0.009027777777777779</v>
      </c>
      <c r="F7" s="4">
        <v>0.012766203703703703</v>
      </c>
      <c r="G7" s="28">
        <f>IF(F7="dnf","dnf",IF(ISBLANK(F7),"",F7-E7))</f>
        <v>0.0037384259259259246</v>
      </c>
      <c r="H7" s="29">
        <f>IF(ISBLANK(F7),"",IF(F7="dnf","dnf",RANK(G7,G$2:G$30,1)))</f>
        <v>13</v>
      </c>
      <c r="I7" s="4">
        <v>0.03423611111111111</v>
      </c>
      <c r="J7" s="28">
        <f>IF(I7="dnf","dnf",IF(ISBLANK(I7),"",I7-F7))</f>
        <v>0.02146990740740741</v>
      </c>
      <c r="K7" s="29">
        <f>IF(ISBLANK(I7),"",IF(I7="dnf","dnf",RANK(J7,J$2:J$30,1)))</f>
        <v>4</v>
      </c>
      <c r="L7" s="4">
        <v>0.047592592592592596</v>
      </c>
      <c r="M7" s="28">
        <f>IF(L7="dnf","dnf",IF(ISBLANK(L7),"",L7-I7))</f>
        <v>0.013356481481481483</v>
      </c>
      <c r="N7" s="29">
        <f>IF(ISBLANK(L7),"",IF(L7="dnf","dnf",RANK(M7,M$2:M$30,1)))</f>
        <v>9</v>
      </c>
      <c r="O7" s="28">
        <f>IF(L7="dnf","dnf",IF(ISBLANK(L7),"",G7+J7+M7))</f>
        <v>0.038564814814814816</v>
      </c>
      <c r="P7" s="29">
        <f>IF(ISBLANK(L7),"",IF(N7="dnf","dnf",RANK(O7,O$2:O$30,1)))</f>
        <v>6</v>
      </c>
      <c r="Q7" s="30" t="str">
        <f>B7</f>
        <v>Emma-Kate Lidbury</v>
      </c>
      <c r="R7" s="53"/>
    </row>
    <row r="8" spans="1:18" ht="12.75">
      <c r="A8" s="29">
        <f>P8</f>
        <v>7</v>
      </c>
      <c r="B8" s="15" t="s">
        <v>209</v>
      </c>
      <c r="C8" s="15">
        <v>5</v>
      </c>
      <c r="D8" s="64">
        <v>13.5</v>
      </c>
      <c r="E8" s="27">
        <f>IF(ISBLANK($D8),"",TIMEVALUE("0:1")*D8)</f>
        <v>0.009375</v>
      </c>
      <c r="F8" s="4">
        <v>0.013125</v>
      </c>
      <c r="G8" s="28">
        <f>IF(F8="dnf","dnf",IF(ISBLANK(F8),"",F8-E8))</f>
        <v>0.00375</v>
      </c>
      <c r="H8" s="29">
        <f>IF(ISBLANK(F8),"",IF(F8="dnf","dnf",RANK(G8,G$2:G$30,1)))</f>
        <v>14</v>
      </c>
      <c r="I8" s="4">
        <v>0.036006944444444446</v>
      </c>
      <c r="J8" s="28">
        <f>IF(I8="dnf","dnf",IF(ISBLANK(I8),"",I8-F8))</f>
        <v>0.022881944444444448</v>
      </c>
      <c r="K8" s="29">
        <f>IF(ISBLANK(I8),"",IF(I8="dnf","dnf",RANK(J8,J$2:J$30,1)))</f>
        <v>8</v>
      </c>
      <c r="L8" s="4">
        <v>0.04975694444444445</v>
      </c>
      <c r="M8" s="28">
        <f>IF(L8="dnf","dnf",IF(ISBLANK(L8),"",L8-I8))</f>
        <v>0.013750000000000005</v>
      </c>
      <c r="N8" s="29">
        <f>IF(ISBLANK(L8),"",IF(L8="dnf","dnf",RANK(M8,M$2:M$30,1)))</f>
        <v>11</v>
      </c>
      <c r="O8" s="28">
        <f>IF(L8="dnf","dnf",IF(ISBLANK(L8),"",G8+J8+M8))</f>
        <v>0.040381944444444456</v>
      </c>
      <c r="P8" s="29">
        <f>IF(ISBLANK(L8),"",IF(N8="dnf","dnf",RANK(O8,O$2:O$30,1)))</f>
        <v>7</v>
      </c>
      <c r="Q8" s="30" t="str">
        <f>B8</f>
        <v>Tony Turner</v>
      </c>
      <c r="R8" s="53"/>
    </row>
    <row r="9" spans="1:18" ht="12.75">
      <c r="A9" s="29">
        <f>P9</f>
        <v>8</v>
      </c>
      <c r="B9" s="15" t="s">
        <v>152</v>
      </c>
      <c r="C9" s="15">
        <v>24</v>
      </c>
      <c r="D9" s="64">
        <v>9.5</v>
      </c>
      <c r="E9" s="27">
        <f>IF(ISBLANK($D9),"",TIMEVALUE("0:1")*D9)</f>
        <v>0.006597222222222222</v>
      </c>
      <c r="F9" s="4">
        <v>0.010150462962962964</v>
      </c>
      <c r="G9" s="28">
        <f>IF(F9="dnf","dnf",IF(ISBLANK(F9),"",F9-E9))</f>
        <v>0.0035532407407407414</v>
      </c>
      <c r="H9" s="29">
        <f>IF(ISBLANK(F9),"",IF(F9="dnf","dnf",RANK(G9,G$2:G$30,1)))</f>
        <v>8</v>
      </c>
      <c r="I9" s="4">
        <v>0.03375</v>
      </c>
      <c r="J9" s="28">
        <f>IF(I9="dnf","dnf",IF(ISBLANK(I9),"",I9-F9))</f>
        <v>0.023599537037037037</v>
      </c>
      <c r="K9" s="29">
        <f>IF(ISBLANK(I9),"",IF(I9="dnf","dnf",RANK(J9,J$2:J$30,1)))</f>
        <v>12</v>
      </c>
      <c r="L9" s="4">
        <v>0.047233796296296295</v>
      </c>
      <c r="M9" s="28">
        <f>IF(L9="dnf","dnf",IF(ISBLANK(L9),"",L9-I9))</f>
        <v>0.013483796296296292</v>
      </c>
      <c r="N9" s="29">
        <f>IF(ISBLANK(L9),"",IF(L9="dnf","dnf",RANK(M9,M$2:M$30,1)))</f>
        <v>10</v>
      </c>
      <c r="O9" s="28">
        <f>IF(L9="dnf","dnf",IF(ISBLANK(L9),"",G9+J9+M9))</f>
        <v>0.040636574074074075</v>
      </c>
      <c r="P9" s="29">
        <f>IF(ISBLANK(L9),"",IF(N9="dnf","dnf",RANK(O9,O$2:O$30,1)))</f>
        <v>8</v>
      </c>
      <c r="Q9" s="30" t="str">
        <f>B9</f>
        <v>Richard Dunbabin</v>
      </c>
      <c r="R9" s="53"/>
    </row>
    <row r="10" spans="1:18" ht="12.75">
      <c r="A10" s="29">
        <f>P10</f>
        <v>9</v>
      </c>
      <c r="B10" s="15" t="s">
        <v>216</v>
      </c>
      <c r="C10" s="15">
        <v>27</v>
      </c>
      <c r="D10" s="64">
        <v>8.5</v>
      </c>
      <c r="E10" s="27">
        <f>IF(ISBLANK($D10),"",TIMEVALUE("0:1")*D10)</f>
        <v>0.005902777777777778</v>
      </c>
      <c r="F10" s="4">
        <v>0.009571759259259259</v>
      </c>
      <c r="G10" s="28">
        <f>IF(F10="dnf","dnf",IF(ISBLANK(F10),"",F10-E10))</f>
        <v>0.0036689814814814814</v>
      </c>
      <c r="H10" s="29">
        <f>IF(ISBLANK(F10),"",IF(F10="dnf","dnf",RANK(G10,G$2:G$30,1)))</f>
        <v>10</v>
      </c>
      <c r="I10" s="4">
        <v>0.0328125</v>
      </c>
      <c r="J10" s="28">
        <f>IF(I10="dnf","dnf",IF(ISBLANK(I10),"",I10-F10))</f>
        <v>0.023240740740740742</v>
      </c>
      <c r="K10" s="29">
        <f>IF(ISBLANK(I10),"",IF(I10="dnf","dnf",RANK(J10,J$2:J$30,1)))</f>
        <v>9</v>
      </c>
      <c r="L10" s="4">
        <v>0.04666666666666667</v>
      </c>
      <c r="M10" s="28">
        <f>IF(L10="dnf","dnf",IF(ISBLANK(L10),"",L10-I10))</f>
        <v>0.013854166666666667</v>
      </c>
      <c r="N10" s="29">
        <f>IF(ISBLANK(L10),"",IF(L10="dnf","dnf",RANK(M10,M$2:M$30,1)))</f>
        <v>12</v>
      </c>
      <c r="O10" s="28">
        <f>IF(L10="dnf","dnf",IF(ISBLANK(L10),"",G10+J10+M10))</f>
        <v>0.04076388888888889</v>
      </c>
      <c r="P10" s="29">
        <f>IF(ISBLANK(L10),"",IF(N10="dnf","dnf",RANK(O10,O$2:O$30,1)))</f>
        <v>9</v>
      </c>
      <c r="Q10" s="30" t="str">
        <f>B10</f>
        <v>Jason Bruce</v>
      </c>
      <c r="R10" s="53"/>
    </row>
    <row r="11" spans="1:18" ht="12.75">
      <c r="A11" s="29">
        <f>P11</f>
        <v>10</v>
      </c>
      <c r="B11" s="15" t="s">
        <v>228</v>
      </c>
      <c r="C11" s="15">
        <v>25</v>
      </c>
      <c r="D11" s="64">
        <v>9</v>
      </c>
      <c r="E11" s="27">
        <f>IF(ISBLANK($D11),"",TIMEVALUE("0:1")*D11)</f>
        <v>0.00625</v>
      </c>
      <c r="F11" s="4">
        <v>0.009780092592592592</v>
      </c>
      <c r="G11" s="28">
        <f>IF(F11="dnf","dnf",IF(ISBLANK(F11),"",F11-E11))</f>
        <v>0.0035300925925925916</v>
      </c>
      <c r="H11" s="29">
        <f>IF(ISBLANK(F11),"",IF(F11="dnf","dnf",RANK(G11,G$2:G$30,1)))</f>
        <v>6</v>
      </c>
      <c r="I11" s="4">
        <v>0.03460648148148148</v>
      </c>
      <c r="J11" s="28">
        <f>IF(I11="dnf","dnf",IF(ISBLANK(I11),"",I11-F11))</f>
        <v>0.02482638888888889</v>
      </c>
      <c r="K11" s="29">
        <f>IF(ISBLANK(I11),"",IF(I11="dnf","dnf",RANK(J11,J$2:J$30,1)))</f>
        <v>19</v>
      </c>
      <c r="L11" s="4">
        <v>0.0473263888888889</v>
      </c>
      <c r="M11" s="28">
        <f>IF(L11="dnf","dnf",IF(ISBLANK(L11),"",L11-I11))</f>
        <v>0.012719907407407416</v>
      </c>
      <c r="N11" s="29">
        <f>IF(ISBLANK(L11),"",IF(L11="dnf","dnf",RANK(M11,M$2:M$30,1)))</f>
        <v>4</v>
      </c>
      <c r="O11" s="28">
        <f>IF(L11="dnf","dnf",IF(ISBLANK(L11),"",G11+J11+M11))</f>
        <v>0.0410763888888889</v>
      </c>
      <c r="P11" s="29">
        <f>IF(ISBLANK(L11),"",IF(N11="dnf","dnf",RANK(O11,O$2:O$30,1)))</f>
        <v>10</v>
      </c>
      <c r="Q11" s="30" t="str">
        <f>B11</f>
        <v>Neil Houlsby</v>
      </c>
      <c r="R11" s="53"/>
    </row>
    <row r="12" spans="1:18" ht="12.75">
      <c r="A12" s="29">
        <f>P12</f>
        <v>11</v>
      </c>
      <c r="B12" s="15" t="s">
        <v>234</v>
      </c>
      <c r="C12" s="15">
        <v>7</v>
      </c>
      <c r="D12" s="64">
        <v>3</v>
      </c>
      <c r="E12" s="27">
        <f>IF(ISBLANK($D12),"",TIMEVALUE("0:1")*D12)</f>
        <v>0.0020833333333333333</v>
      </c>
      <c r="F12" s="4">
        <v>0.005787037037037038</v>
      </c>
      <c r="G12" s="28">
        <f>IF(F12="dnf","dnf",IF(ISBLANK(F12),"",F12-E12))</f>
        <v>0.0037037037037037043</v>
      </c>
      <c r="H12" s="29">
        <f>IF(ISBLANK(F12),"",IF(F12="dnf","dnf",RANK(G12,G$2:G$30,1)))</f>
        <v>12</v>
      </c>
      <c r="I12" s="4">
        <v>0.030381944444444444</v>
      </c>
      <c r="J12" s="28">
        <f>IF(I12="dnf","dnf",IF(ISBLANK(I12),"",I12-F12))</f>
        <v>0.024594907407407406</v>
      </c>
      <c r="K12" s="29">
        <f>IF(ISBLANK(I12),"",IF(I12="dnf","dnf",RANK(J12,J$2:J$30,1)))</f>
        <v>15</v>
      </c>
      <c r="L12" s="4">
        <v>0.04372685185185185</v>
      </c>
      <c r="M12" s="28">
        <f>IF(L12="dnf","dnf",IF(ISBLANK(L12),"",L12-I12))</f>
        <v>0.013344907407407406</v>
      </c>
      <c r="N12" s="29">
        <f>IF(ISBLANK(L12),"",IF(L12="dnf","dnf",RANK(M12,M$2:M$30,1)))</f>
        <v>8</v>
      </c>
      <c r="O12" s="28">
        <f>IF(L12="dnf","dnf",IF(ISBLANK(L12),"",G12+J12+M12))</f>
        <v>0.04164351851851852</v>
      </c>
      <c r="P12" s="29">
        <f>IF(ISBLANK(L12),"",IF(N12="dnf","dnf",RANK(O12,O$2:O$30,1)))</f>
        <v>11</v>
      </c>
      <c r="Q12" s="30" t="str">
        <f>B12</f>
        <v>Paul Tilleard (g)</v>
      </c>
      <c r="R12" s="53"/>
    </row>
    <row r="13" spans="1:18" ht="12.75">
      <c r="A13" s="29">
        <f>P13</f>
        <v>12</v>
      </c>
      <c r="B13" s="15" t="s">
        <v>111</v>
      </c>
      <c r="C13" s="15">
        <v>4</v>
      </c>
      <c r="D13" s="64">
        <v>15.5</v>
      </c>
      <c r="E13" s="27">
        <f>IF(ISBLANK($D13),"",TIMEVALUE("0:1")*D13)</f>
        <v>0.010763888888888889</v>
      </c>
      <c r="F13" s="4">
        <v>0.014791666666666668</v>
      </c>
      <c r="G13" s="28">
        <f>IF(F13="dnf","dnf",IF(ISBLANK(F13),"",F13-E13))</f>
        <v>0.004027777777777779</v>
      </c>
      <c r="H13" s="29">
        <f>IF(ISBLANK(F13),"",IF(F13="dnf","dnf",RANK(G13,G$2:G$30,1)))</f>
        <v>20</v>
      </c>
      <c r="I13" s="4">
        <v>0.038182870370370374</v>
      </c>
      <c r="J13" s="28">
        <f>IF(I13="dnf","dnf",IF(ISBLANK(I13),"",I13-F13))</f>
        <v>0.023391203703703706</v>
      </c>
      <c r="K13" s="29">
        <f>IF(ISBLANK(I13),"",IF(I13="dnf","dnf",RANK(J13,J$2:J$30,1)))</f>
        <v>10</v>
      </c>
      <c r="L13" s="4">
        <v>0.05273148148148148</v>
      </c>
      <c r="M13" s="28">
        <f>IF(L13="dnf","dnf",IF(ISBLANK(L13),"",L13-I13))</f>
        <v>0.01454861111111111</v>
      </c>
      <c r="N13" s="29">
        <f>IF(ISBLANK(L13),"",IF(L13="dnf","dnf",RANK(M13,M$2:M$30,1)))</f>
        <v>17</v>
      </c>
      <c r="O13" s="28">
        <f>IF(L13="dnf","dnf",IF(ISBLANK(L13),"",G13+J13+M13))</f>
        <v>0.0419675925925926</v>
      </c>
      <c r="P13" s="29">
        <f>IF(ISBLANK(L13),"",IF(N13="dnf","dnf",RANK(O13,O$2:O$30,1)))</f>
        <v>12</v>
      </c>
      <c r="Q13" s="30" t="str">
        <f>B13</f>
        <v>Orlando Warner</v>
      </c>
      <c r="R13" s="53"/>
    </row>
    <row r="14" spans="1:18" ht="12.75">
      <c r="A14" s="29">
        <f>P14</f>
        <v>13</v>
      </c>
      <c r="B14" s="15" t="s">
        <v>215</v>
      </c>
      <c r="C14" s="15">
        <v>16</v>
      </c>
      <c r="D14" s="64">
        <v>7.5</v>
      </c>
      <c r="E14" s="27">
        <f>IF(ISBLANK($D14),"",TIMEVALUE("0:1")*D14)</f>
        <v>0.005208333333333334</v>
      </c>
      <c r="F14" s="4">
        <v>0.008912037037037038</v>
      </c>
      <c r="G14" s="28">
        <f>IF(F14="dnf","dnf",IF(ISBLANK(F14),"",F14-E14))</f>
        <v>0.003703703703703704</v>
      </c>
      <c r="H14" s="29">
        <f>IF(ISBLANK(F14),"",IF(F14="dnf","dnf",RANK(G14,G$2:G$30,1)))</f>
        <v>11</v>
      </c>
      <c r="I14" s="4">
        <v>0.03353009259259259</v>
      </c>
      <c r="J14" s="28">
        <f>IF(I14="dnf","dnf",IF(ISBLANK(I14),"",I14-F14))</f>
        <v>0.024618055555555553</v>
      </c>
      <c r="K14" s="29">
        <f>IF(ISBLANK(I14),"",IF(I14="dnf","dnf",RANK(J14,J$2:J$30,1)))</f>
        <v>16</v>
      </c>
      <c r="L14" s="4">
        <v>0.047557870370370375</v>
      </c>
      <c r="M14" s="28">
        <f>IF(L14="dnf","dnf",IF(ISBLANK(L14),"",L14-I14))</f>
        <v>0.014027777777777785</v>
      </c>
      <c r="N14" s="29">
        <f>IF(ISBLANK(L14),"",IF(L14="dnf","dnf",RANK(M14,M$2:M$30,1)))</f>
        <v>13</v>
      </c>
      <c r="O14" s="28">
        <f>IF(L14="dnf","dnf",IF(ISBLANK(L14),"",G14+J14+M14))</f>
        <v>0.04234953703703704</v>
      </c>
      <c r="P14" s="29">
        <f>IF(ISBLANK(L14),"",IF(N14="dnf","dnf",RANK(O14,O$2:O$30,1)))</f>
        <v>13</v>
      </c>
      <c r="Q14" s="30" t="str">
        <f>B14</f>
        <v>Kevin Brooks</v>
      </c>
      <c r="R14" s="53"/>
    </row>
    <row r="15" spans="1:18" ht="12.75">
      <c r="A15" s="29">
        <f>P15</f>
        <v>14</v>
      </c>
      <c r="B15" s="15" t="s">
        <v>173</v>
      </c>
      <c r="C15" s="15">
        <v>28</v>
      </c>
      <c r="D15" s="64">
        <v>8</v>
      </c>
      <c r="E15" s="27">
        <f>IF(ISBLANK($D15),"",TIMEVALUE("0:1")*D15)</f>
        <v>0.005555555555555556</v>
      </c>
      <c r="F15" s="4">
        <v>0.009097222222222222</v>
      </c>
      <c r="G15" s="28">
        <f>IF(F15="dnf","dnf",IF(ISBLANK(F15),"",F15-E15))</f>
        <v>0.003541666666666666</v>
      </c>
      <c r="H15" s="29">
        <f>IF(ISBLANK(F15),"",IF(F15="dnf","dnf",RANK(G15,G$2:G$30,1)))</f>
        <v>7</v>
      </c>
      <c r="I15" s="4">
        <v>0.03414351851851852</v>
      </c>
      <c r="J15" s="28">
        <f>IF(I15="dnf","dnf",IF(ISBLANK(I15),"",I15-F15))</f>
        <v>0.025046296296296296</v>
      </c>
      <c r="K15" s="29">
        <f>IF(ISBLANK(I15),"",IF(I15="dnf","dnf",RANK(J15,J$2:J$30,1)))</f>
        <v>21</v>
      </c>
      <c r="L15" s="4">
        <v>0.04835648148148148</v>
      </c>
      <c r="M15" s="28">
        <f>IF(L15="dnf","dnf",IF(ISBLANK(L15),"",L15-I15))</f>
        <v>0.014212962962962962</v>
      </c>
      <c r="N15" s="29">
        <f>IF(ISBLANK(L15),"",IF(L15="dnf","dnf",RANK(M15,M$2:M$30,1)))</f>
        <v>14</v>
      </c>
      <c r="O15" s="28">
        <f>IF(L15="dnf","dnf",IF(ISBLANK(L15),"",G15+J15+M15))</f>
        <v>0.04280092592592592</v>
      </c>
      <c r="P15" s="29">
        <f>IF(ISBLANK(L15),"",IF(N15="dnf","dnf",RANK(O15,O$2:O$30,1)))</f>
        <v>14</v>
      </c>
      <c r="Q15" s="30" t="str">
        <f>B15</f>
        <v>Julian Hehir</v>
      </c>
      <c r="R15" s="53"/>
    </row>
    <row r="16" spans="1:18" ht="12.75">
      <c r="A16" s="29">
        <f>P16</f>
        <v>15</v>
      </c>
      <c r="B16" s="15" t="s">
        <v>229</v>
      </c>
      <c r="C16" s="15">
        <v>26</v>
      </c>
      <c r="D16" s="64">
        <v>4.5</v>
      </c>
      <c r="E16" s="27">
        <f>IF(ISBLANK($D16),"",TIMEVALUE("0:1")*D16)</f>
        <v>0.003125</v>
      </c>
      <c r="F16" s="4">
        <v>0.007118055555555555</v>
      </c>
      <c r="G16" s="28">
        <f>IF(F16="dnf","dnf",IF(ISBLANK(F16),"",F16-E16))</f>
        <v>0.003993055555555555</v>
      </c>
      <c r="H16" s="29">
        <f>IF(ISBLANK(F16),"",IF(F16="dnf","dnf",RANK(G16,G$2:G$30,1)))</f>
        <v>19</v>
      </c>
      <c r="I16" s="4">
        <v>0.031180555555555555</v>
      </c>
      <c r="J16" s="28">
        <f>IF(I16="dnf","dnf",IF(ISBLANK(I16),"",I16-F16))</f>
        <v>0.0240625</v>
      </c>
      <c r="K16" s="29">
        <f>IF(ISBLANK(I16),"",IF(I16="dnf","dnf",RANK(J16,J$2:J$30,1)))</f>
        <v>13</v>
      </c>
      <c r="L16" s="4">
        <v>0.045995370370370374</v>
      </c>
      <c r="M16" s="28">
        <f>IF(L16="dnf","dnf",IF(ISBLANK(L16),"",L16-I16))</f>
        <v>0.014814814814814819</v>
      </c>
      <c r="N16" s="29">
        <f>IF(ISBLANK(L16),"",IF(L16="dnf","dnf",RANK(M16,M$2:M$30,1)))</f>
        <v>20</v>
      </c>
      <c r="O16" s="28">
        <f>IF(L16="dnf","dnf",IF(ISBLANK(L16),"",G16+J16+M16))</f>
        <v>0.04287037037037038</v>
      </c>
      <c r="P16" s="29">
        <f>IF(ISBLANK(L16),"",IF(N16="dnf","dnf",RANK(O16,O$2:O$30,1)))</f>
        <v>15</v>
      </c>
      <c r="Q16" s="30" t="str">
        <f>B16</f>
        <v>Matthew Surzyn</v>
      </c>
      <c r="R16" s="53"/>
    </row>
    <row r="17" spans="1:18" ht="12.75">
      <c r="A17" s="29">
        <f>P17</f>
        <v>16</v>
      </c>
      <c r="B17" s="15" t="s">
        <v>124</v>
      </c>
      <c r="C17" s="15">
        <v>14</v>
      </c>
      <c r="D17" s="64">
        <v>2.5</v>
      </c>
      <c r="E17" s="27">
        <f>IF(ISBLANK($D17),"",TIMEVALUE("0:1")*D17)</f>
        <v>0.0017361111111111112</v>
      </c>
      <c r="F17" s="4">
        <v>0.005578703703703704</v>
      </c>
      <c r="G17" s="28">
        <f>IF(F17="dnf","dnf",IF(ISBLANK(F17),"",F17-E17))</f>
        <v>0.0038425925925925928</v>
      </c>
      <c r="H17" s="29">
        <f>IF(ISBLANK(F17),"",IF(F17="dnf","dnf",RANK(G17,G$2:G$30,1)))</f>
        <v>16</v>
      </c>
      <c r="I17" s="4">
        <v>0.03130787037037037</v>
      </c>
      <c r="J17" s="28">
        <f>IF(I17="dnf","dnf",IF(ISBLANK(I17),"",I17-F17))</f>
        <v>0.025729166666666664</v>
      </c>
      <c r="K17" s="29">
        <f>IF(ISBLANK(I17),"",IF(I17="dnf","dnf",RANK(J17,J$2:J$30,1)))</f>
        <v>23</v>
      </c>
      <c r="L17" s="4">
        <v>0.04461805555555556</v>
      </c>
      <c r="M17" s="28">
        <f>IF(L17="dnf","dnf",IF(ISBLANK(L17),"",L17-I17))</f>
        <v>0.013310185185185189</v>
      </c>
      <c r="N17" s="29">
        <f>IF(ISBLANK(L17),"",IF(L17="dnf","dnf",RANK(M17,M$2:M$30,1)))</f>
        <v>7</v>
      </c>
      <c r="O17" s="28">
        <f>IF(L17="dnf","dnf",IF(ISBLANK(L17),"",G17+J17+M17))</f>
        <v>0.042881944444444445</v>
      </c>
      <c r="P17" s="29">
        <f>IF(ISBLANK(L17),"",IF(N17="dnf","dnf",RANK(O17,O$2:O$30,1)))</f>
        <v>16</v>
      </c>
      <c r="Q17" s="30" t="str">
        <f>B17</f>
        <v>Neville Baker (g)</v>
      </c>
      <c r="R17" s="53"/>
    </row>
    <row r="18" spans="1:18" ht="12.75">
      <c r="A18" s="29">
        <f>P18</f>
        <v>17</v>
      </c>
      <c r="B18" s="15" t="s">
        <v>202</v>
      </c>
      <c r="C18" s="15">
        <v>11</v>
      </c>
      <c r="D18" s="64">
        <v>2</v>
      </c>
      <c r="E18" s="27">
        <f>IF(ISBLANK($D18),"",TIMEVALUE("0:1")*D18)</f>
        <v>0.001388888888888889</v>
      </c>
      <c r="F18" s="4">
        <v>0.005219907407407407</v>
      </c>
      <c r="G18" s="28">
        <f>IF(F18="dnf","dnf",IF(ISBLANK(F18),"",F18-E18))</f>
        <v>0.0038310185185185175</v>
      </c>
      <c r="H18" s="29">
        <f>IF(ISBLANK(F18),"",IF(F18="dnf","dnf",RANK(G18,G$2:G$30,1)))</f>
        <v>15</v>
      </c>
      <c r="I18" s="4">
        <v>0.029780092592592594</v>
      </c>
      <c r="J18" s="28">
        <f>IF(I18="dnf","dnf",IF(ISBLANK(I18),"",I18-F18))</f>
        <v>0.02456018518518519</v>
      </c>
      <c r="K18" s="29">
        <f>IF(ISBLANK(I18),"",IF(I18="dnf","dnf",RANK(J18,J$2:J$30,1)))</f>
        <v>14</v>
      </c>
      <c r="L18" s="4">
        <v>0.04482638888888888</v>
      </c>
      <c r="M18" s="28">
        <f>IF(L18="dnf","dnf",IF(ISBLANK(L18),"",L18-I18))</f>
        <v>0.015046296296296287</v>
      </c>
      <c r="N18" s="29">
        <f>IF(ISBLANK(L18),"",IF(L18="dnf","dnf",RANK(M18,M$2:M$30,1)))</f>
        <v>22</v>
      </c>
      <c r="O18" s="28">
        <f>IF(L18="dnf","dnf",IF(ISBLANK(L18),"",G18+J18+M18))</f>
        <v>0.04343749999999999</v>
      </c>
      <c r="P18" s="29">
        <f>IF(ISBLANK(L18),"",IF(N18="dnf","dnf",RANK(O18,O$2:O$30,1)))</f>
        <v>17</v>
      </c>
      <c r="Q18" s="30" t="str">
        <f>B18</f>
        <v>Kevin Gleeson</v>
      </c>
      <c r="R18" s="53"/>
    </row>
    <row r="19" spans="1:18" ht="12.75">
      <c r="A19" s="29">
        <f>P19</f>
        <v>18</v>
      </c>
      <c r="B19" s="50" t="s">
        <v>226</v>
      </c>
      <c r="C19" s="15">
        <v>4</v>
      </c>
      <c r="D19" s="64">
        <v>14.5</v>
      </c>
      <c r="E19" s="27">
        <f>IF(ISBLANK($D19),"",TIMEVALUE("0:1")*D19)</f>
        <v>0.010069444444444445</v>
      </c>
      <c r="F19" s="4">
        <v>0.01423611111111111</v>
      </c>
      <c r="G19" s="28">
        <f>IF(F19="dnf","dnf",IF(ISBLANK(F19),"",F19-E19))</f>
        <v>0.004166666666666666</v>
      </c>
      <c r="H19" s="29">
        <f>IF(ISBLANK(F19),"",IF(F19="dnf","dnf",RANK(G19,G$2:G$30,1)))</f>
        <v>22</v>
      </c>
      <c r="I19" s="4">
        <v>0.03895833333333334</v>
      </c>
      <c r="J19" s="28">
        <f>IF(I19="dnf","dnf",IF(ISBLANK(I19),"",I19-F19))</f>
        <v>0.02472222222222223</v>
      </c>
      <c r="K19" s="29">
        <f>IF(ISBLANK(I19),"",IF(I19="dnf","dnf",RANK(J19,J$2:J$30,1)))</f>
        <v>17</v>
      </c>
      <c r="L19" s="4">
        <v>0.05359953703703704</v>
      </c>
      <c r="M19" s="28">
        <f>IF(L19="dnf","dnf",IF(ISBLANK(L19),"",L19-I19))</f>
        <v>0.014641203703703705</v>
      </c>
      <c r="N19" s="29">
        <f>IF(ISBLANK(L19),"",IF(L19="dnf","dnf",RANK(M19,M$2:M$30,1)))</f>
        <v>19</v>
      </c>
      <c r="O19" s="28">
        <f>IF(L19="dnf","dnf",IF(ISBLANK(L19),"",G19+J19+M19))</f>
        <v>0.0435300925925926</v>
      </c>
      <c r="P19" s="29">
        <f>IF(ISBLANK(L19),"",IF(N19="dnf","dnf",RANK(O19,O$2:O$30,1)))</f>
        <v>18</v>
      </c>
      <c r="Q19" s="30" t="str">
        <f>B19</f>
        <v>Roberta Dionello</v>
      </c>
      <c r="R19" s="53"/>
    </row>
    <row r="20" spans="1:18" ht="12.75">
      <c r="A20" s="29">
        <f>P20</f>
        <v>19</v>
      </c>
      <c r="B20" s="15" t="s">
        <v>156</v>
      </c>
      <c r="C20" s="15">
        <v>19</v>
      </c>
      <c r="D20" s="64">
        <v>5.5</v>
      </c>
      <c r="E20" s="27">
        <f>IF(ISBLANK($D20),"",TIMEVALUE("0:1")*D20)</f>
        <v>0.0038194444444444448</v>
      </c>
      <c r="F20" s="4">
        <v>0.00806712962962963</v>
      </c>
      <c r="G20" s="28">
        <f>IF(F20="dnf","dnf",IF(ISBLANK(F20),"",F20-E20))</f>
        <v>0.004247685185185186</v>
      </c>
      <c r="H20" s="29">
        <f>IF(ISBLANK(F20),"",IF(F20="dnf","dnf",RANK(G20,G$2:G$30,1)))</f>
        <v>24</v>
      </c>
      <c r="I20" s="4">
        <v>0.03280092592592593</v>
      </c>
      <c r="J20" s="28">
        <f>IF(I20="dnf","dnf",IF(ISBLANK(I20),"",I20-F20))</f>
        <v>0.024733796296296295</v>
      </c>
      <c r="K20" s="29">
        <f>IF(ISBLANK(I20),"",IF(I20="dnf","dnf",RANK(J20,J$2:J$30,1)))</f>
        <v>18</v>
      </c>
      <c r="L20" s="4">
        <v>0.04763888888888889</v>
      </c>
      <c r="M20" s="28">
        <f>IF(L20="dnf","dnf",IF(ISBLANK(L20),"",L20-I20))</f>
        <v>0.014837962962962963</v>
      </c>
      <c r="N20" s="29">
        <f>IF(ISBLANK(L20),"",IF(L20="dnf","dnf",RANK(M20,M$2:M$30,1)))</f>
        <v>21</v>
      </c>
      <c r="O20" s="28">
        <f>IF(L20="dnf","dnf",IF(ISBLANK(L20),"",G20+J20+M20))</f>
        <v>0.043819444444444446</v>
      </c>
      <c r="P20" s="29">
        <f>IF(ISBLANK(L20),"",IF(N20="dnf","dnf",RANK(O20,O$2:O$30,1)))</f>
        <v>19</v>
      </c>
      <c r="Q20" s="30" t="str">
        <f>B20</f>
        <v>Andrew Fenton</v>
      </c>
      <c r="R20" s="53"/>
    </row>
    <row r="21" spans="1:18" ht="12.75">
      <c r="A21" s="29">
        <f>P21</f>
        <v>20</v>
      </c>
      <c r="B21" s="15" t="s">
        <v>235</v>
      </c>
      <c r="C21" s="15">
        <v>18</v>
      </c>
      <c r="D21" s="64">
        <v>14</v>
      </c>
      <c r="E21" s="27">
        <f>IF(ISBLANK($D21),"",TIMEVALUE("0:1")*D21)</f>
        <v>0.009722222222222222</v>
      </c>
      <c r="F21" s="4">
        <v>0.014074074074074074</v>
      </c>
      <c r="G21" s="28">
        <f>IF(F21="dnf","dnf",IF(ISBLANK(F21),"",F21-E21))</f>
        <v>0.0043518518518518515</v>
      </c>
      <c r="H21" s="29">
        <f>IF(ISBLANK(F21),"",IF(F21="dnf","dnf",RANK(G21,G$2:G$30,1)))</f>
        <v>26</v>
      </c>
      <c r="I21" s="4">
        <v>0.038981481481481485</v>
      </c>
      <c r="J21" s="28">
        <f>IF(I21="dnf","dnf",IF(ISBLANK(I21),"",I21-F21))</f>
        <v>0.024907407407407413</v>
      </c>
      <c r="K21" s="29">
        <f>IF(ISBLANK(I21),"",IF(I21="dnf","dnf",RANK(J21,J$2:J$30,1)))</f>
        <v>20</v>
      </c>
      <c r="L21" s="4">
        <v>0.053564814814814815</v>
      </c>
      <c r="M21" s="28">
        <f>IF(L21="dnf","dnf",IF(ISBLANK(L21),"",L21-I21))</f>
        <v>0.01458333333333333</v>
      </c>
      <c r="N21" s="29">
        <f>IF(ISBLANK(L21),"",IF(L21="dnf","dnf",RANK(M21,M$2:M$30,1)))</f>
        <v>18</v>
      </c>
      <c r="O21" s="28">
        <f>IF(L21="dnf","dnf",IF(ISBLANK(L21),"",G21+J21+M21))</f>
        <v>0.04384259259259259</v>
      </c>
      <c r="P21" s="29">
        <f>IF(ISBLANK(L21),"",IF(N21="dnf","dnf",RANK(O21,O$2:O$30,1)))</f>
        <v>20</v>
      </c>
      <c r="Q21" s="30" t="str">
        <f>B21</f>
        <v>Mark Hewlitt (g)</v>
      </c>
      <c r="R21" s="53"/>
    </row>
    <row r="22" spans="1:18" ht="12.75">
      <c r="A22" s="29">
        <f>P22</f>
        <v>21</v>
      </c>
      <c r="B22" s="15" t="s">
        <v>203</v>
      </c>
      <c r="C22" s="15">
        <v>6</v>
      </c>
      <c r="D22" s="64">
        <v>6</v>
      </c>
      <c r="E22" s="27">
        <f>IF(ISBLANK($D22),"",TIMEVALUE("0:1")*D22)</f>
        <v>0.004166666666666667</v>
      </c>
      <c r="F22" s="4">
        <v>0.008078703703703704</v>
      </c>
      <c r="G22" s="28">
        <f>IF(F22="dnf","dnf",IF(ISBLANK(F22),"",F22-E22))</f>
        <v>0.003912037037037038</v>
      </c>
      <c r="H22" s="29">
        <f>IF(ISBLANK(F22),"",IF(F22="dnf","dnf",RANK(G22,G$2:G$30,1)))</f>
        <v>18</v>
      </c>
      <c r="I22" s="4">
        <v>0.0338425925925926</v>
      </c>
      <c r="J22" s="28">
        <f>IF(I22="dnf","dnf",IF(ISBLANK(I22),"",I22-F22))</f>
        <v>0.02576388888888889</v>
      </c>
      <c r="K22" s="29">
        <f>IF(ISBLANK(I22),"",IF(I22="dnf","dnf",RANK(J22,J$2:J$30,1)))</f>
        <v>24</v>
      </c>
      <c r="L22" s="4">
        <v>0.048171296296296295</v>
      </c>
      <c r="M22" s="28">
        <f>IF(L22="dnf","dnf",IF(ISBLANK(L22),"",L22-I22))</f>
        <v>0.014328703703703698</v>
      </c>
      <c r="N22" s="29">
        <f>IF(ISBLANK(L22),"",IF(L22="dnf","dnf",RANK(M22,M$2:M$30,1)))</f>
        <v>15</v>
      </c>
      <c r="O22" s="28">
        <f>IF(L22="dnf","dnf",IF(ISBLANK(L22),"",G22+J22+M22))</f>
        <v>0.04400462962962963</v>
      </c>
      <c r="P22" s="29">
        <f>IF(ISBLANK(L22),"",IF(N22="dnf","dnf",RANK(O22,O$2:O$30,1)))</f>
        <v>21</v>
      </c>
      <c r="Q22" s="30" t="str">
        <f>B22</f>
        <v>Tony Maddison</v>
      </c>
      <c r="R22" s="53"/>
    </row>
    <row r="23" spans="1:18" ht="12.75">
      <c r="A23" s="29">
        <f>P23</f>
        <v>22</v>
      </c>
      <c r="B23" s="50" t="s">
        <v>190</v>
      </c>
      <c r="C23" s="15">
        <v>15</v>
      </c>
      <c r="D23" s="64">
        <v>4</v>
      </c>
      <c r="E23" s="27">
        <f>IF(ISBLANK($D23),"",TIMEVALUE("0:1")*D23)</f>
        <v>0.002777777777777778</v>
      </c>
      <c r="F23" s="4">
        <v>0.0070486111111111105</v>
      </c>
      <c r="G23" s="28">
        <f>IF(F23="dnf","dnf",IF(ISBLANK(F23),"",F23-E23))</f>
        <v>0.004270833333333333</v>
      </c>
      <c r="H23" s="29">
        <f>IF(ISBLANK(F23),"",IF(F23="dnf","dnf",RANK(G23,G$2:G$30,1)))</f>
        <v>25</v>
      </c>
      <c r="I23" s="4">
        <v>0.03243055555555556</v>
      </c>
      <c r="J23" s="28">
        <f>IF(I23="dnf","dnf",IF(ISBLANK(I23),"",I23-F23))</f>
        <v>0.02538194444444445</v>
      </c>
      <c r="K23" s="29">
        <f>IF(ISBLANK(I23),"",IF(I23="dnf","dnf",RANK(J23,J$2:J$30,1)))</f>
        <v>22</v>
      </c>
      <c r="L23" s="4">
        <v>0.04802083333333334</v>
      </c>
      <c r="M23" s="28">
        <f>IF(L23="dnf","dnf",IF(ISBLANK(L23),"",L23-I23))</f>
        <v>0.01559027777777778</v>
      </c>
      <c r="N23" s="29">
        <f>IF(ISBLANK(L23),"",IF(L23="dnf","dnf",RANK(M23,M$2:M$30,1)))</f>
        <v>23</v>
      </c>
      <c r="O23" s="28">
        <f>IF(L23="dnf","dnf",IF(ISBLANK(L23),"",G23+J23+M23))</f>
        <v>0.045243055555555564</v>
      </c>
      <c r="P23" s="29">
        <f>IF(ISBLANK(L23),"",IF(N23="dnf","dnf",RANK(O23,O$2:O$30,1)))</f>
        <v>22</v>
      </c>
      <c r="Q23" s="30" t="str">
        <f>B23</f>
        <v>Claire Loades</v>
      </c>
      <c r="R23" s="53"/>
    </row>
    <row r="24" spans="1:18" ht="12.75">
      <c r="A24" s="29">
        <f>P24</f>
        <v>23</v>
      </c>
      <c r="B24" s="15" t="s">
        <v>223</v>
      </c>
      <c r="C24" s="15">
        <v>3</v>
      </c>
      <c r="D24" s="64">
        <v>3.5</v>
      </c>
      <c r="E24" s="27">
        <f>IF(ISBLANK($D24),"",TIMEVALUE("0:1")*D24)</f>
        <v>0.0024305555555555556</v>
      </c>
      <c r="F24" s="4">
        <v>0.006631944444444445</v>
      </c>
      <c r="G24" s="28">
        <f>IF(F24="dnf","dnf",IF(ISBLANK(F24),"",F24-E24))</f>
        <v>0.004201388888888889</v>
      </c>
      <c r="H24" s="29">
        <f>IF(ISBLANK(F24),"",IF(F24="dnf","dnf",RANK(G24,G$2:G$30,1)))</f>
        <v>23</v>
      </c>
      <c r="I24" s="4">
        <v>0.033715277777777775</v>
      </c>
      <c r="J24" s="28">
        <f>IF(I24="dnf","dnf",IF(ISBLANK(I24),"",I24-F24))</f>
        <v>0.02708333333333333</v>
      </c>
      <c r="K24" s="29">
        <f>IF(ISBLANK(I24),"",IF(I24="dnf","dnf",RANK(J24,J$2:J$30,1)))</f>
        <v>28</v>
      </c>
      <c r="L24" s="4">
        <v>0.048171296296296295</v>
      </c>
      <c r="M24" s="28">
        <f>IF(L24="dnf","dnf",IF(ISBLANK(L24),"",L24-I24))</f>
        <v>0.01445601851851852</v>
      </c>
      <c r="N24" s="29">
        <f>IF(ISBLANK(L24),"",IF(L24="dnf","dnf",RANK(M24,M$2:M$30,1)))</f>
        <v>16</v>
      </c>
      <c r="O24" s="28">
        <f>IF(L24="dnf","dnf",IF(ISBLANK(L24),"",G24+J24+M24))</f>
        <v>0.04574074074074074</v>
      </c>
      <c r="P24" s="29">
        <f>IF(ISBLANK(L24),"",IF(N24="dnf","dnf",RANK(O24,O$2:O$30,1)))</f>
        <v>23</v>
      </c>
      <c r="Q24" s="30" t="str">
        <f>B24</f>
        <v>Andrew Dodds</v>
      </c>
      <c r="R24" s="53"/>
    </row>
    <row r="25" spans="1:18" ht="12.75">
      <c r="A25" s="29">
        <f>P25</f>
        <v>24</v>
      </c>
      <c r="B25" s="50" t="s">
        <v>182</v>
      </c>
      <c r="C25" s="15">
        <v>17</v>
      </c>
      <c r="D25" s="64">
        <v>5</v>
      </c>
      <c r="E25" s="27">
        <f>IF(ISBLANK($D25),"",TIMEVALUE("0:1")*D25)</f>
        <v>0.0034722222222222225</v>
      </c>
      <c r="F25" s="4">
        <v>0.007627314814814815</v>
      </c>
      <c r="G25" s="28">
        <f>IF(F25="dnf","dnf",IF(ISBLANK(F25),"",F25-E25))</f>
        <v>0.004155092592592592</v>
      </c>
      <c r="H25" s="29">
        <f>IF(ISBLANK(F25),"",IF(F25="dnf","dnf",RANK(G25,G$2:G$30,1)))</f>
        <v>21</v>
      </c>
      <c r="I25" s="4">
        <v>0.03381944444444445</v>
      </c>
      <c r="J25" s="28">
        <f>IF(I25="dnf","dnf",IF(ISBLANK(I25),"",I25-F25))</f>
        <v>0.026192129629629635</v>
      </c>
      <c r="K25" s="29">
        <f>IF(ISBLANK(I25),"",IF(I25="dnf","dnf",RANK(J25,J$2:J$30,1)))</f>
        <v>26</v>
      </c>
      <c r="L25" s="4">
        <v>0.04953703703703704</v>
      </c>
      <c r="M25" s="28">
        <f>IF(L25="dnf","dnf",IF(ISBLANK(L25),"",L25-I25))</f>
        <v>0.01571759259259259</v>
      </c>
      <c r="N25" s="29">
        <f>IF(ISBLANK(L25),"",IF(L25="dnf","dnf",RANK(M25,M$2:M$30,1)))</f>
        <v>24</v>
      </c>
      <c r="O25" s="28">
        <f>IF(L25="dnf","dnf",IF(ISBLANK(L25),"",G25+J25+M25))</f>
        <v>0.046064814814814815</v>
      </c>
      <c r="P25" s="29">
        <f>IF(ISBLANK(L25),"",IF(N25="dnf","dnf",RANK(O25,O$2:O$30,1)))</f>
        <v>24</v>
      </c>
      <c r="Q25" s="30" t="str">
        <f>B25</f>
        <v>Susan Turner</v>
      </c>
      <c r="R25" s="53"/>
    </row>
    <row r="26" spans="1:18" ht="12.75">
      <c r="A26" s="29">
        <f>P26</f>
        <v>25</v>
      </c>
      <c r="B26" s="15" t="s">
        <v>186</v>
      </c>
      <c r="C26" s="15">
        <v>23</v>
      </c>
      <c r="D26" s="64">
        <v>6.5</v>
      </c>
      <c r="E26" s="27">
        <f>IF(ISBLANK($D26),"",TIMEVALUE("0:1")*D26)</f>
        <v>0.004513888888888889</v>
      </c>
      <c r="F26" s="4">
        <v>0.009074074074074073</v>
      </c>
      <c r="G26" s="28">
        <f>IF(F26="dnf","dnf",IF(ISBLANK(F26),"",F26-E26))</f>
        <v>0.004560185185185184</v>
      </c>
      <c r="H26" s="29">
        <f>IF(ISBLANK(F26),"",IF(F26="dnf","dnf",RANK(G26,G$2:G$30,1)))</f>
        <v>28</v>
      </c>
      <c r="I26" s="4">
        <v>0.0349537037037037</v>
      </c>
      <c r="J26" s="28">
        <f>IF(I26="dnf","dnf",IF(ISBLANK(I26),"",I26-F26))</f>
        <v>0.025879629629629627</v>
      </c>
      <c r="K26" s="29">
        <f>IF(ISBLANK(I26),"",IF(I26="dnf","dnf",RANK(J26,J$2:J$30,1)))</f>
        <v>25</v>
      </c>
      <c r="L26" s="4">
        <v>0.052222222222222225</v>
      </c>
      <c r="M26" s="28">
        <f>IF(L26="dnf","dnf",IF(ISBLANK(L26),"",L26-I26))</f>
        <v>0.017268518518518523</v>
      </c>
      <c r="N26" s="29">
        <f>IF(ISBLANK(L26),"",IF(L26="dnf","dnf",RANK(M26,M$2:M$30,1)))</f>
        <v>26</v>
      </c>
      <c r="O26" s="28">
        <f>IF(L26="dnf","dnf",IF(ISBLANK(L26),"",G26+J26+M26))</f>
        <v>0.04770833333333334</v>
      </c>
      <c r="P26" s="29">
        <f>IF(ISBLANK(L26),"",IF(N26="dnf","dnf",RANK(O26,O$2:O$30,1)))</f>
        <v>25</v>
      </c>
      <c r="Q26" s="30" t="str">
        <f>B26</f>
        <v>Nick Twist</v>
      </c>
      <c r="R26" s="53"/>
    </row>
    <row r="27" spans="1:18" ht="12.75">
      <c r="A27" s="29">
        <f>P27</f>
        <v>26</v>
      </c>
      <c r="B27" s="15" t="s">
        <v>198</v>
      </c>
      <c r="C27" s="15">
        <v>9</v>
      </c>
      <c r="D27" s="64">
        <v>1</v>
      </c>
      <c r="E27" s="27">
        <f>IF(ISBLANK($D27),"",TIMEVALUE("0:1")*D27)</f>
        <v>0.0006944444444444445</v>
      </c>
      <c r="F27" s="4">
        <v>0.005451388888888888</v>
      </c>
      <c r="G27" s="28">
        <f>IF(F27="dnf","dnf",IF(ISBLANK(F27),"",F27-E27))</f>
        <v>0.004756944444444444</v>
      </c>
      <c r="H27" s="29">
        <f>IF(ISBLANK(F27),"",IF(F27="dnf","dnf",RANK(G27,G$2:G$30,1)))</f>
        <v>29</v>
      </c>
      <c r="I27" s="4">
        <v>0.03164351851851852</v>
      </c>
      <c r="J27" s="28">
        <f>IF(I27="dnf","dnf",IF(ISBLANK(I27),"",I27-F27))</f>
        <v>0.026192129629629635</v>
      </c>
      <c r="K27" s="29">
        <f>IF(ISBLANK(I27),"",IF(I27="dnf","dnf",RANK(J27,J$2:J$30,1)))</f>
        <v>26</v>
      </c>
      <c r="L27" s="4">
        <v>0.049166666666666664</v>
      </c>
      <c r="M27" s="28">
        <f>IF(L27="dnf","dnf",IF(ISBLANK(L27),"",L27-I27))</f>
        <v>0.017523148148148142</v>
      </c>
      <c r="N27" s="29">
        <f>IF(ISBLANK(L27),"",IF(L27="dnf","dnf",RANK(M27,M$2:M$30,1)))</f>
        <v>27</v>
      </c>
      <c r="O27" s="28">
        <f>IF(L27="dnf","dnf",IF(ISBLANK(L27),"",G27+J27+M27))</f>
        <v>0.04847222222222222</v>
      </c>
      <c r="P27" s="29">
        <f>IF(ISBLANK(L27),"",IF(N27="dnf","dnf",RANK(O27,O$2:O$30,1)))</f>
        <v>26</v>
      </c>
      <c r="Q27" s="30" t="str">
        <f>B27</f>
        <v>Adrian Rees</v>
      </c>
      <c r="R27" s="53"/>
    </row>
    <row r="28" spans="1:18" ht="12.75">
      <c r="A28" s="29">
        <f>P28</f>
        <v>27</v>
      </c>
      <c r="B28" s="50" t="s">
        <v>185</v>
      </c>
      <c r="C28" s="15">
        <v>12</v>
      </c>
      <c r="D28" s="64">
        <v>1.5</v>
      </c>
      <c r="E28" s="27">
        <f>IF(ISBLANK($D28),"",TIMEVALUE("0:1")*D28)</f>
        <v>0.0010416666666666667</v>
      </c>
      <c r="F28" s="4">
        <v>0.005555555555555556</v>
      </c>
      <c r="G28" s="28">
        <f>IF(F28="dnf","dnf",IF(ISBLANK(F28),"",F28-E28))</f>
        <v>0.004513888888888889</v>
      </c>
      <c r="H28" s="29">
        <f>IF(ISBLANK(F28),"",IF(F28="dnf","dnf",RANK(G28,G$2:G$30,1)))</f>
        <v>27</v>
      </c>
      <c r="I28" s="4">
        <v>0.03302083333333333</v>
      </c>
      <c r="J28" s="28">
        <f>IF(I28="dnf","dnf",IF(ISBLANK(I28),"",I28-F28))</f>
        <v>0.027465277777777776</v>
      </c>
      <c r="K28" s="29">
        <f>IF(ISBLANK(I28),"",IF(I28="dnf","dnf",RANK(J28,J$2:J$30,1)))</f>
        <v>29</v>
      </c>
      <c r="L28" s="4">
        <v>0.04952546296296296</v>
      </c>
      <c r="M28" s="28">
        <f>IF(L28="dnf","dnf",IF(ISBLANK(L28),"",L28-I28))</f>
        <v>0.016504629629629626</v>
      </c>
      <c r="N28" s="29">
        <f>IF(ISBLANK(L28),"",IF(L28="dnf","dnf",RANK(M28,M$2:M$30,1)))</f>
        <v>25</v>
      </c>
      <c r="O28" s="28">
        <f>IF(L28="dnf","dnf",IF(ISBLANK(L28),"",G28+J28+M28))</f>
        <v>0.04848379629629629</v>
      </c>
      <c r="P28" s="29">
        <f>IF(ISBLANK(L28),"",IF(N28="dnf","dnf",RANK(O28,O$2:O$30,1)))</f>
        <v>27</v>
      </c>
      <c r="Q28" s="30" t="str">
        <f>B28</f>
        <v>Victoria Mills</v>
      </c>
      <c r="R28" s="53"/>
    </row>
    <row r="29" spans="1:18" ht="12.75">
      <c r="A29" s="29" t="str">
        <f>P29</f>
        <v>dnf</v>
      </c>
      <c r="B29" s="15" t="s">
        <v>142</v>
      </c>
      <c r="C29" s="15">
        <v>21</v>
      </c>
      <c r="D29" s="64">
        <v>10.5</v>
      </c>
      <c r="E29" s="27">
        <f>IF(ISBLANK($D29),"",TIMEVALUE("0:1")*D29)</f>
        <v>0.007291666666666667</v>
      </c>
      <c r="F29" s="4">
        <v>0.010868055555555556</v>
      </c>
      <c r="G29" s="28">
        <f>IF(F29="dnf","dnf",IF(ISBLANK(F29),"",F29-E29))</f>
        <v>0.0035763888888888894</v>
      </c>
      <c r="H29" s="29">
        <f>IF(ISBLANK(F29),"",IF(F29="dnf","dnf",RANK(G29,G$2:G$30,1)))</f>
        <v>9</v>
      </c>
      <c r="I29" s="4">
        <v>0.03436342592592593</v>
      </c>
      <c r="J29" s="28">
        <f>IF(I29="dnf","dnf",IF(ISBLANK(I29),"",I29-F29))</f>
        <v>0.023495370370370375</v>
      </c>
      <c r="K29" s="29">
        <f>IF(ISBLANK(I29),"",IF(I29="dnf","dnf",RANK(J29,J$2:J$30,1)))</f>
        <v>11</v>
      </c>
      <c r="L29" s="4" t="s">
        <v>12</v>
      </c>
      <c r="M29" s="28" t="str">
        <f>IF(L29="dnf","dnf",IF(ISBLANK(L29),"",L29-I29))</f>
        <v>dnf</v>
      </c>
      <c r="N29" s="29" t="str">
        <f>IF(ISBLANK(L29),"",IF(L29="dnf","dnf",RANK(M29,M$2:M$30,1)))</f>
        <v>dnf</v>
      </c>
      <c r="O29" s="28" t="str">
        <f>IF(L29="dnf","dnf",IF(ISBLANK(L29),"",G29+J29+M29))</f>
        <v>dnf</v>
      </c>
      <c r="P29" s="29" t="str">
        <f>IF(ISBLANK(L29),"",IF(N29="dnf","dnf",RANK(O29,O$2:O$30,1)))</f>
        <v>dnf</v>
      </c>
      <c r="Q29" s="30" t="str">
        <f>B29</f>
        <v>Peter Godwin</v>
      </c>
      <c r="R29" s="53"/>
    </row>
    <row r="30" spans="1:18" ht="12.75">
      <c r="A30" s="29" t="str">
        <f>P30</f>
        <v>dnf</v>
      </c>
      <c r="B30" s="15" t="s">
        <v>19</v>
      </c>
      <c r="C30" s="15">
        <v>8</v>
      </c>
      <c r="D30" s="64">
        <v>12</v>
      </c>
      <c r="E30" s="27">
        <f>IF(ISBLANK($D30),"",TIMEVALUE("0:1")*D30)</f>
        <v>0.008333333333333333</v>
      </c>
      <c r="F30" s="4">
        <v>0.012233796296296296</v>
      </c>
      <c r="G30" s="28">
        <f>IF(F30="dnf","dnf",IF(ISBLANK(F30),"",F30-E30))</f>
        <v>0.003900462962962963</v>
      </c>
      <c r="H30" s="29">
        <f>IF(ISBLANK(F30),"",IF(F30="dnf","dnf",RANK(G30,G$2:G$30,1)))</f>
        <v>17</v>
      </c>
      <c r="I30" s="4">
        <v>0.03418981481481482</v>
      </c>
      <c r="J30" s="28">
        <f>IF(I30="dnf","dnf",IF(ISBLANK(I30),"",I30-F30))</f>
        <v>0.02195601851851852</v>
      </c>
      <c r="K30" s="29">
        <f>IF(ISBLANK(I30),"",IF(I30="dnf","dnf",RANK(J30,J$2:J$30,1)))</f>
        <v>7</v>
      </c>
      <c r="L30" s="4" t="s">
        <v>12</v>
      </c>
      <c r="M30" s="28" t="str">
        <f>IF(L30="dnf","dnf",IF(ISBLANK(L30),"",L30-I30))</f>
        <v>dnf</v>
      </c>
      <c r="N30" s="29" t="str">
        <f>IF(ISBLANK(L30),"",IF(L30="dnf","dnf",RANK(M30,M$2:M$30,1)))</f>
        <v>dnf</v>
      </c>
      <c r="O30" s="28" t="str">
        <f>IF(L30="dnf","dnf",IF(ISBLANK(L30),"",G30+J30+M30))</f>
        <v>dnf</v>
      </c>
      <c r="P30" s="29" t="str">
        <f>IF(ISBLANK(L30),"",IF(N30="dnf","dnf",RANK(O30,O$2:O$30,1)))</f>
        <v>dnf</v>
      </c>
      <c r="Q30" s="30" t="str">
        <f>B30</f>
        <v>Hanno Nickau</v>
      </c>
      <c r="R30" s="53"/>
    </row>
  </sheetData>
  <conditionalFormatting sqref="R2:R30 O2:O30 M2:M30 J2:J30 G2:G30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4" customWidth="1"/>
    <col min="2" max="2" width="18.421875" style="14" customWidth="1"/>
    <col min="3" max="3" width="3.7109375" style="14" customWidth="1"/>
    <col min="4" max="4" width="4.140625" style="14" customWidth="1"/>
    <col min="5" max="6" width="6.28125" style="6" customWidth="1"/>
    <col min="7" max="7" width="6.57421875" style="6" customWidth="1"/>
    <col min="8" max="8" width="5.00390625" style="6" customWidth="1"/>
    <col min="9" max="10" width="6.7109375" style="6" customWidth="1"/>
    <col min="11" max="11" width="5.00390625" style="6" customWidth="1"/>
    <col min="12" max="12" width="7.28125" style="6" customWidth="1"/>
    <col min="13" max="13" width="7.421875" style="6" customWidth="1"/>
    <col min="14" max="14" width="5.00390625" style="6" customWidth="1"/>
    <col min="15" max="15" width="6.7109375" style="6" customWidth="1"/>
    <col min="16" max="16" width="5.140625" style="6" customWidth="1"/>
    <col min="17" max="17" width="18.28125" style="14" customWidth="1"/>
    <col min="18" max="16384" width="8.8515625" style="14" customWidth="1"/>
  </cols>
  <sheetData>
    <row r="1" spans="1:19" ht="12.75">
      <c r="A1" s="12" t="s">
        <v>150</v>
      </c>
      <c r="B1" s="12" t="s">
        <v>1</v>
      </c>
      <c r="C1" s="12" t="s">
        <v>136</v>
      </c>
      <c r="D1" s="12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3" t="s">
        <v>11</v>
      </c>
      <c r="Q1" s="12" t="s">
        <v>1</v>
      </c>
      <c r="R1" s="2" t="s">
        <v>205</v>
      </c>
      <c r="S1" s="2" t="s">
        <v>206</v>
      </c>
    </row>
    <row r="2" spans="1:18" ht="12.75">
      <c r="A2" s="29">
        <f aca="true" t="shared" si="0" ref="A2:A26">P2</f>
        <v>1</v>
      </c>
      <c r="B2" s="15" t="s">
        <v>118</v>
      </c>
      <c r="C2" s="15">
        <v>9</v>
      </c>
      <c r="D2" s="52">
        <v>18</v>
      </c>
      <c r="E2" s="27">
        <f aca="true" t="shared" si="1" ref="E2:E26">IF(ISBLANK($D2),"",TIMEVALUE("0:1")*D2)</f>
        <v>0.0125</v>
      </c>
      <c r="F2" s="4">
        <v>0.015671296296296298</v>
      </c>
      <c r="G2" s="28">
        <f aca="true" t="shared" si="2" ref="G2:G26">IF(F2="dnf","dnf",IF(ISBLANK(F2),"",F2-E2))</f>
        <v>0.003171296296296297</v>
      </c>
      <c r="H2" s="29">
        <f aca="true" t="shared" si="3" ref="H2:H26">IF(ISBLANK(F2),"",IF(F2="dnf","dnf",RANK(G2,G$2:G$26,1)))</f>
        <v>1</v>
      </c>
      <c r="I2" s="4">
        <v>0.03622685185185185</v>
      </c>
      <c r="J2" s="28">
        <f aca="true" t="shared" si="4" ref="J2:J26">IF(I2="dnf","dnf",IF(ISBLANK(I2),"",I2-F2))</f>
        <v>0.020555555555555553</v>
      </c>
      <c r="K2" s="29">
        <f aca="true" t="shared" si="5" ref="K2:K26">IF(ISBLANK(I2),"",IF(I2="dnf","dnf",RANK(J2,J$2:J$26,1)))</f>
        <v>2</v>
      </c>
      <c r="L2" s="4">
        <v>0.04793981481481482</v>
      </c>
      <c r="M2" s="28">
        <f aca="true" t="shared" si="6" ref="M2:M26">IF(L2="dnf","dnf",IF(ISBLANK(L2),"",L2-I2))</f>
        <v>0.011712962962962967</v>
      </c>
      <c r="N2" s="29">
        <f aca="true" t="shared" si="7" ref="N2:N26">IF(ISBLANK(L2),"",IF(L2="dnf","dnf",RANK(M2,M$2:M$26,1)))</f>
        <v>1</v>
      </c>
      <c r="O2" s="28">
        <f aca="true" t="shared" si="8" ref="O2:O26">IF(L2="dnf","dnf",IF(ISBLANK(L2),"",G2+J2+M2))</f>
        <v>0.03543981481481481</v>
      </c>
      <c r="P2" s="29">
        <f aca="true" t="shared" si="9" ref="P2:P26">IF(ISBLANK(L2),"",IF(N2="dnf","dnf",RANK(O2,O$2:O$26,1)))</f>
        <v>1</v>
      </c>
      <c r="Q2" s="30" t="str">
        <f aca="true" t="shared" si="10" ref="Q2:Q26">B2</f>
        <v>Jim McConnel</v>
      </c>
      <c r="R2" s="53"/>
    </row>
    <row r="3" spans="1:18" ht="12.75">
      <c r="A3" s="29">
        <f t="shared" si="0"/>
        <v>2</v>
      </c>
      <c r="B3" s="15" t="s">
        <v>189</v>
      </c>
      <c r="C3" s="15">
        <v>12</v>
      </c>
      <c r="D3" s="52">
        <v>20</v>
      </c>
      <c r="E3" s="27">
        <f t="shared" si="1"/>
        <v>0.01388888888888889</v>
      </c>
      <c r="F3" s="4">
        <v>0.017395833333333336</v>
      </c>
      <c r="G3" s="28">
        <f t="shared" si="2"/>
        <v>0.003506944444444446</v>
      </c>
      <c r="H3" s="29">
        <f t="shared" si="3"/>
        <v>3</v>
      </c>
      <c r="I3" s="4">
        <v>0.03832175925925926</v>
      </c>
      <c r="J3" s="28">
        <f t="shared" si="4"/>
        <v>0.02092592592592592</v>
      </c>
      <c r="K3" s="29">
        <f t="shared" si="5"/>
        <v>4</v>
      </c>
      <c r="L3" s="4">
        <v>0.05142361111111111</v>
      </c>
      <c r="M3" s="28">
        <f t="shared" si="6"/>
        <v>0.01310185185185185</v>
      </c>
      <c r="N3" s="29">
        <f t="shared" si="7"/>
        <v>3</v>
      </c>
      <c r="O3" s="28">
        <f t="shared" si="8"/>
        <v>0.03753472222222222</v>
      </c>
      <c r="P3" s="29">
        <f t="shared" si="9"/>
        <v>2</v>
      </c>
      <c r="Q3" s="30" t="str">
        <f t="shared" si="10"/>
        <v>Ian Loades</v>
      </c>
      <c r="R3" s="53"/>
    </row>
    <row r="4" spans="1:18" ht="12.75">
      <c r="A4" s="29">
        <f t="shared" si="0"/>
        <v>3</v>
      </c>
      <c r="B4" s="15" t="s">
        <v>112</v>
      </c>
      <c r="C4" s="15">
        <v>11</v>
      </c>
      <c r="D4" s="52">
        <v>13.03</v>
      </c>
      <c r="E4" s="27">
        <f t="shared" si="1"/>
        <v>0.009048611111111111</v>
      </c>
      <c r="F4" s="4">
        <v>0.012650462962962962</v>
      </c>
      <c r="G4" s="28">
        <f t="shared" si="2"/>
        <v>0.003601851851851851</v>
      </c>
      <c r="H4" s="29">
        <f t="shared" si="3"/>
        <v>6</v>
      </c>
      <c r="I4" s="4">
        <v>0.03453703703703704</v>
      </c>
      <c r="J4" s="28">
        <f t="shared" si="4"/>
        <v>0.02188657407407408</v>
      </c>
      <c r="K4" s="29">
        <f t="shared" si="5"/>
        <v>6</v>
      </c>
      <c r="L4" s="4">
        <v>0.04792824074074074</v>
      </c>
      <c r="M4" s="28">
        <f t="shared" si="6"/>
        <v>0.013391203703703697</v>
      </c>
      <c r="N4" s="29">
        <f t="shared" si="7"/>
        <v>4</v>
      </c>
      <c r="O4" s="28">
        <f t="shared" si="8"/>
        <v>0.038879629629629625</v>
      </c>
      <c r="P4" s="29">
        <f t="shared" si="9"/>
        <v>3</v>
      </c>
      <c r="Q4" s="30" t="str">
        <f t="shared" si="10"/>
        <v>Jerry Greatorex</v>
      </c>
      <c r="R4" s="53"/>
    </row>
    <row r="5" spans="1:18" ht="12.75">
      <c r="A5" s="29">
        <f t="shared" si="0"/>
        <v>4</v>
      </c>
      <c r="B5" s="15" t="s">
        <v>230</v>
      </c>
      <c r="C5" s="15">
        <v>14</v>
      </c>
      <c r="D5" s="52">
        <v>21</v>
      </c>
      <c r="E5" s="27">
        <f t="shared" si="1"/>
        <v>0.014583333333333334</v>
      </c>
      <c r="F5" s="4">
        <v>0.01861111111111111</v>
      </c>
      <c r="G5" s="28">
        <f t="shared" si="2"/>
        <v>0.004027777777777776</v>
      </c>
      <c r="H5" s="29">
        <f t="shared" si="3"/>
        <v>12</v>
      </c>
      <c r="I5" s="4">
        <v>0.04006944444444444</v>
      </c>
      <c r="J5" s="28">
        <f t="shared" si="4"/>
        <v>0.021458333333333333</v>
      </c>
      <c r="K5" s="29">
        <f t="shared" si="5"/>
        <v>5</v>
      </c>
      <c r="L5" s="4">
        <v>0.054409722222222213</v>
      </c>
      <c r="M5" s="28">
        <f t="shared" si="6"/>
        <v>0.014340277777777771</v>
      </c>
      <c r="N5" s="29">
        <f t="shared" si="7"/>
        <v>7</v>
      </c>
      <c r="O5" s="28">
        <f t="shared" si="8"/>
        <v>0.03982638888888888</v>
      </c>
      <c r="P5" s="29">
        <f t="shared" si="9"/>
        <v>4</v>
      </c>
      <c r="Q5" s="30" t="str">
        <f t="shared" si="10"/>
        <v>Philip Richards</v>
      </c>
      <c r="R5" s="53"/>
    </row>
    <row r="6" spans="1:18" ht="12.75">
      <c r="A6" s="29">
        <f t="shared" si="0"/>
        <v>5</v>
      </c>
      <c r="B6" s="15" t="s">
        <v>138</v>
      </c>
      <c r="C6" s="15">
        <v>7</v>
      </c>
      <c r="D6" s="52">
        <v>17</v>
      </c>
      <c r="E6" s="27">
        <f t="shared" si="1"/>
        <v>0.011805555555555555</v>
      </c>
      <c r="F6" s="4">
        <v>0.015578703703703704</v>
      </c>
      <c r="G6" s="28">
        <f t="shared" si="2"/>
        <v>0.0037731481481481487</v>
      </c>
      <c r="H6" s="29">
        <f t="shared" si="3"/>
        <v>8</v>
      </c>
      <c r="I6" s="4">
        <v>0.03866898148148148</v>
      </c>
      <c r="J6" s="28">
        <f t="shared" si="4"/>
        <v>0.023090277777777772</v>
      </c>
      <c r="K6" s="29">
        <f t="shared" si="5"/>
        <v>8</v>
      </c>
      <c r="L6" s="4">
        <v>0.05228009259259259</v>
      </c>
      <c r="M6" s="28">
        <f t="shared" si="6"/>
        <v>0.013611111111111115</v>
      </c>
      <c r="N6" s="29">
        <f t="shared" si="7"/>
        <v>5</v>
      </c>
      <c r="O6" s="28">
        <f t="shared" si="8"/>
        <v>0.04047453703703704</v>
      </c>
      <c r="P6" s="29">
        <f t="shared" si="9"/>
        <v>5</v>
      </c>
      <c r="Q6" s="30" t="str">
        <f t="shared" si="10"/>
        <v>Lee Wagstaff</v>
      </c>
      <c r="R6" s="53"/>
    </row>
    <row r="7" spans="1:18" ht="12.75">
      <c r="A7" s="29">
        <f t="shared" si="0"/>
        <v>6</v>
      </c>
      <c r="B7" s="15" t="s">
        <v>215</v>
      </c>
      <c r="C7" s="15">
        <v>3</v>
      </c>
      <c r="D7" s="52">
        <v>22</v>
      </c>
      <c r="E7" s="27">
        <f t="shared" si="1"/>
        <v>0.015277777777777779</v>
      </c>
      <c r="F7" s="4">
        <v>0.01898148148148148</v>
      </c>
      <c r="G7" s="28">
        <f t="shared" si="2"/>
        <v>0.003703703703703702</v>
      </c>
      <c r="H7" s="29">
        <f t="shared" si="3"/>
        <v>7</v>
      </c>
      <c r="I7" s="4">
        <v>0.04327546296296297</v>
      </c>
      <c r="J7" s="28">
        <f t="shared" si="4"/>
        <v>0.024293981481481486</v>
      </c>
      <c r="K7" s="29">
        <f t="shared" si="5"/>
        <v>9</v>
      </c>
      <c r="L7" s="4">
        <v>0.057152777777777775</v>
      </c>
      <c r="M7" s="28">
        <f t="shared" si="6"/>
        <v>0.013877314814814808</v>
      </c>
      <c r="N7" s="29">
        <f t="shared" si="7"/>
        <v>6</v>
      </c>
      <c r="O7" s="28">
        <f t="shared" si="8"/>
        <v>0.041874999999999996</v>
      </c>
      <c r="P7" s="29">
        <f t="shared" si="9"/>
        <v>6</v>
      </c>
      <c r="Q7" s="30" t="str">
        <f t="shared" si="10"/>
        <v>Kevin Brooks</v>
      </c>
      <c r="R7" s="53"/>
    </row>
    <row r="8" spans="1:18" ht="12.75">
      <c r="A8" s="29">
        <f t="shared" si="0"/>
        <v>7</v>
      </c>
      <c r="B8" s="15" t="s">
        <v>228</v>
      </c>
      <c r="C8" s="15">
        <v>15</v>
      </c>
      <c r="D8" s="52">
        <v>10</v>
      </c>
      <c r="E8" s="27">
        <f t="shared" si="1"/>
        <v>0.006944444444444445</v>
      </c>
      <c r="F8" s="4">
        <v>0.01050925925925926</v>
      </c>
      <c r="G8" s="28">
        <f t="shared" si="2"/>
        <v>0.003564814814814815</v>
      </c>
      <c r="H8" s="29">
        <f t="shared" si="3"/>
        <v>5</v>
      </c>
      <c r="I8" s="4">
        <v>0.036550925925925924</v>
      </c>
      <c r="J8" s="28">
        <f t="shared" si="4"/>
        <v>0.026041666666666664</v>
      </c>
      <c r="K8" s="29">
        <f t="shared" si="5"/>
        <v>16</v>
      </c>
      <c r="L8" s="4">
        <v>0.04912037037037037</v>
      </c>
      <c r="M8" s="28">
        <f t="shared" si="6"/>
        <v>0.012569444444444446</v>
      </c>
      <c r="N8" s="29">
        <f t="shared" si="7"/>
        <v>2</v>
      </c>
      <c r="O8" s="28">
        <f t="shared" si="8"/>
        <v>0.04217592592592592</v>
      </c>
      <c r="P8" s="29">
        <f t="shared" si="9"/>
        <v>7</v>
      </c>
      <c r="Q8" s="30" t="str">
        <f t="shared" si="10"/>
        <v>Neil Houlsby</v>
      </c>
      <c r="R8" s="53"/>
    </row>
    <row r="9" spans="1:18" ht="12.75">
      <c r="A9" s="29">
        <f t="shared" si="0"/>
        <v>8</v>
      </c>
      <c r="B9" s="15" t="s">
        <v>229</v>
      </c>
      <c r="C9" s="15">
        <v>26</v>
      </c>
      <c r="D9" s="52">
        <v>8</v>
      </c>
      <c r="E9" s="27">
        <f t="shared" si="1"/>
        <v>0.005555555555555556</v>
      </c>
      <c r="F9" s="4">
        <v>0.009560185185185185</v>
      </c>
      <c r="G9" s="28">
        <f t="shared" si="2"/>
        <v>0.00400462962962963</v>
      </c>
      <c r="H9" s="29">
        <f t="shared" si="3"/>
        <v>10</v>
      </c>
      <c r="I9" s="4">
        <v>0.03425925925925926</v>
      </c>
      <c r="J9" s="28">
        <f t="shared" si="4"/>
        <v>0.024699074074074075</v>
      </c>
      <c r="K9" s="29">
        <f t="shared" si="5"/>
        <v>10</v>
      </c>
      <c r="L9" s="4">
        <v>0.049108796296296296</v>
      </c>
      <c r="M9" s="28">
        <f t="shared" si="6"/>
        <v>0.014849537037037036</v>
      </c>
      <c r="N9" s="29">
        <f t="shared" si="7"/>
        <v>11</v>
      </c>
      <c r="O9" s="28">
        <f t="shared" si="8"/>
        <v>0.04355324074074074</v>
      </c>
      <c r="P9" s="29">
        <f t="shared" si="9"/>
        <v>8</v>
      </c>
      <c r="Q9" s="30" t="str">
        <f t="shared" si="10"/>
        <v>Matthew Surzyn</v>
      </c>
      <c r="R9" s="53"/>
    </row>
    <row r="10" spans="1:18" ht="12.75">
      <c r="A10" s="29">
        <f t="shared" si="0"/>
        <v>9</v>
      </c>
      <c r="B10" s="50" t="s">
        <v>220</v>
      </c>
      <c r="C10" s="15">
        <v>17</v>
      </c>
      <c r="D10" s="52">
        <v>3</v>
      </c>
      <c r="E10" s="27">
        <f t="shared" si="1"/>
        <v>0.0020833333333333333</v>
      </c>
      <c r="F10" s="4">
        <v>0.006168981481481481</v>
      </c>
      <c r="G10" s="28">
        <f t="shared" si="2"/>
        <v>0.004085648148148147</v>
      </c>
      <c r="H10" s="29">
        <f t="shared" si="3"/>
        <v>15</v>
      </c>
      <c r="I10" s="4">
        <v>0.03130787037037037</v>
      </c>
      <c r="J10" s="28">
        <f t="shared" si="4"/>
        <v>0.025138888888888888</v>
      </c>
      <c r="K10" s="29">
        <f t="shared" si="5"/>
        <v>11</v>
      </c>
      <c r="L10" s="4">
        <v>0.04606481481481481</v>
      </c>
      <c r="M10" s="28">
        <f t="shared" si="6"/>
        <v>0.01475694444444444</v>
      </c>
      <c r="N10" s="29">
        <f t="shared" si="7"/>
        <v>10</v>
      </c>
      <c r="O10" s="28">
        <f t="shared" si="8"/>
        <v>0.043981481481481476</v>
      </c>
      <c r="P10" s="29">
        <f t="shared" si="9"/>
        <v>9</v>
      </c>
      <c r="Q10" s="30" t="str">
        <f t="shared" si="10"/>
        <v>Jane Bell</v>
      </c>
      <c r="R10" s="53"/>
    </row>
    <row r="11" spans="1:18" ht="12.75">
      <c r="A11" s="29">
        <f t="shared" si="0"/>
        <v>10</v>
      </c>
      <c r="B11" s="15" t="s">
        <v>203</v>
      </c>
      <c r="C11" s="15">
        <v>19</v>
      </c>
      <c r="D11" s="52">
        <v>11</v>
      </c>
      <c r="E11" s="27">
        <f t="shared" si="1"/>
        <v>0.0076388888888888895</v>
      </c>
      <c r="F11" s="4">
        <v>0.011516203703703702</v>
      </c>
      <c r="G11" s="28">
        <f t="shared" si="2"/>
        <v>0.0038773148148148126</v>
      </c>
      <c r="H11" s="29">
        <f t="shared" si="3"/>
        <v>9</v>
      </c>
      <c r="I11" s="4">
        <v>0.037453703703703704</v>
      </c>
      <c r="J11" s="28">
        <f t="shared" si="4"/>
        <v>0.025937500000000002</v>
      </c>
      <c r="K11" s="29">
        <f t="shared" si="5"/>
        <v>14</v>
      </c>
      <c r="L11" s="4">
        <v>0.05185185185185185</v>
      </c>
      <c r="M11" s="28">
        <f t="shared" si="6"/>
        <v>0.014398148148148146</v>
      </c>
      <c r="N11" s="29">
        <f t="shared" si="7"/>
        <v>8</v>
      </c>
      <c r="O11" s="28">
        <f t="shared" si="8"/>
        <v>0.04421296296296296</v>
      </c>
      <c r="P11" s="29">
        <f t="shared" si="9"/>
        <v>10</v>
      </c>
      <c r="Q11" s="30" t="str">
        <f t="shared" si="10"/>
        <v>Tony Maddison</v>
      </c>
      <c r="R11" s="53"/>
    </row>
    <row r="12" spans="1:18" ht="12.75">
      <c r="A12" s="29">
        <f t="shared" si="0"/>
        <v>11</v>
      </c>
      <c r="B12" s="15" t="s">
        <v>156</v>
      </c>
      <c r="C12" s="15">
        <v>6</v>
      </c>
      <c r="D12" s="52">
        <v>14</v>
      </c>
      <c r="E12" s="27">
        <f t="shared" si="1"/>
        <v>0.009722222222222222</v>
      </c>
      <c r="F12" s="4">
        <v>0.013773148148148147</v>
      </c>
      <c r="G12" s="28">
        <f t="shared" si="2"/>
        <v>0.004050925925925925</v>
      </c>
      <c r="H12" s="29">
        <f t="shared" si="3"/>
        <v>13</v>
      </c>
      <c r="I12" s="4">
        <v>0.03908564814814815</v>
      </c>
      <c r="J12" s="28">
        <f t="shared" si="4"/>
        <v>0.0253125</v>
      </c>
      <c r="K12" s="29">
        <f t="shared" si="5"/>
        <v>12</v>
      </c>
      <c r="L12" s="4">
        <v>0.054502314814814816</v>
      </c>
      <c r="M12" s="28">
        <f t="shared" si="6"/>
        <v>0.015416666666666669</v>
      </c>
      <c r="N12" s="29">
        <f t="shared" si="7"/>
        <v>13</v>
      </c>
      <c r="O12" s="28">
        <f t="shared" si="8"/>
        <v>0.044780092592592594</v>
      </c>
      <c r="P12" s="29">
        <f t="shared" si="9"/>
        <v>11</v>
      </c>
      <c r="Q12" s="30" t="str">
        <f t="shared" si="10"/>
        <v>Andrew Fenton</v>
      </c>
      <c r="R12" s="53"/>
    </row>
    <row r="13" spans="1:18" ht="12.75">
      <c r="A13" s="29">
        <f t="shared" si="0"/>
        <v>12</v>
      </c>
      <c r="B13" s="15" t="s">
        <v>223</v>
      </c>
      <c r="C13" s="15">
        <v>23</v>
      </c>
      <c r="D13" s="52">
        <v>6</v>
      </c>
      <c r="E13" s="27">
        <f t="shared" si="1"/>
        <v>0.004166666666666667</v>
      </c>
      <c r="F13" s="4">
        <v>0.008229166666666666</v>
      </c>
      <c r="G13" s="28">
        <f t="shared" si="2"/>
        <v>0.004062499999999999</v>
      </c>
      <c r="H13" s="29">
        <f t="shared" si="3"/>
        <v>14</v>
      </c>
      <c r="I13" s="4">
        <v>0.034756944444444444</v>
      </c>
      <c r="J13" s="28">
        <f t="shared" si="4"/>
        <v>0.02652777777777778</v>
      </c>
      <c r="K13" s="29">
        <f t="shared" si="5"/>
        <v>18</v>
      </c>
      <c r="L13" s="4">
        <v>0.049398148148148156</v>
      </c>
      <c r="M13" s="28">
        <f t="shared" si="6"/>
        <v>0.014641203703703712</v>
      </c>
      <c r="N13" s="29">
        <f t="shared" si="7"/>
        <v>9</v>
      </c>
      <c r="O13" s="28">
        <f t="shared" si="8"/>
        <v>0.04523148148148149</v>
      </c>
      <c r="P13" s="29">
        <f t="shared" si="9"/>
        <v>12</v>
      </c>
      <c r="Q13" s="30" t="str">
        <f t="shared" si="10"/>
        <v>Andrew Dodds</v>
      </c>
      <c r="R13" s="53"/>
    </row>
    <row r="14" spans="1:18" ht="12.75">
      <c r="A14" s="29">
        <f t="shared" si="0"/>
        <v>13</v>
      </c>
      <c r="B14" s="50" t="s">
        <v>182</v>
      </c>
      <c r="C14" s="15">
        <v>16</v>
      </c>
      <c r="D14" s="52">
        <v>5</v>
      </c>
      <c r="E14" s="27">
        <f t="shared" si="1"/>
        <v>0.0034722222222222225</v>
      </c>
      <c r="F14" s="4">
        <v>0.00755787037037037</v>
      </c>
      <c r="G14" s="28">
        <f t="shared" si="2"/>
        <v>0.004085648148148147</v>
      </c>
      <c r="H14" s="29">
        <f t="shared" si="3"/>
        <v>15</v>
      </c>
      <c r="I14" s="4">
        <v>0.03333333333333333</v>
      </c>
      <c r="J14" s="28">
        <f t="shared" si="4"/>
        <v>0.025775462962962962</v>
      </c>
      <c r="K14" s="29">
        <f t="shared" si="5"/>
        <v>13</v>
      </c>
      <c r="L14" s="4">
        <v>0.049629629629629635</v>
      </c>
      <c r="M14" s="28">
        <f t="shared" si="6"/>
        <v>0.016296296296296302</v>
      </c>
      <c r="N14" s="29">
        <f t="shared" si="7"/>
        <v>15</v>
      </c>
      <c r="O14" s="28">
        <f t="shared" si="8"/>
        <v>0.04615740740740741</v>
      </c>
      <c r="P14" s="29">
        <f t="shared" si="9"/>
        <v>13</v>
      </c>
      <c r="Q14" s="30" t="str">
        <f t="shared" si="10"/>
        <v>Susan Turner</v>
      </c>
      <c r="R14" s="53"/>
    </row>
    <row r="15" spans="1:18" ht="12.75">
      <c r="A15" s="29">
        <f t="shared" si="0"/>
        <v>14</v>
      </c>
      <c r="B15" s="50" t="s">
        <v>226</v>
      </c>
      <c r="C15" s="15">
        <v>28</v>
      </c>
      <c r="D15" s="52">
        <v>1</v>
      </c>
      <c r="E15" s="27">
        <f t="shared" si="1"/>
        <v>0.0006944444444444445</v>
      </c>
      <c r="F15" s="4">
        <v>0.005324074074074075</v>
      </c>
      <c r="G15" s="28">
        <f t="shared" si="2"/>
        <v>0.00462962962962963</v>
      </c>
      <c r="H15" s="29">
        <f t="shared" si="3"/>
        <v>22</v>
      </c>
      <c r="I15" s="4">
        <v>0.0312962962962963</v>
      </c>
      <c r="J15" s="28">
        <f t="shared" si="4"/>
        <v>0.025972222222222226</v>
      </c>
      <c r="K15" s="29">
        <f t="shared" si="5"/>
        <v>15</v>
      </c>
      <c r="L15" s="4">
        <v>0.04710648148148148</v>
      </c>
      <c r="M15" s="28">
        <f t="shared" si="6"/>
        <v>0.015810185185185177</v>
      </c>
      <c r="N15" s="29">
        <f t="shared" si="7"/>
        <v>14</v>
      </c>
      <c r="O15" s="28">
        <f t="shared" si="8"/>
        <v>0.04641203703703703</v>
      </c>
      <c r="P15" s="29">
        <f t="shared" si="9"/>
        <v>14</v>
      </c>
      <c r="Q15" s="30" t="str">
        <f t="shared" si="10"/>
        <v>Roberta Dionello</v>
      </c>
      <c r="R15" s="53"/>
    </row>
    <row r="16" spans="1:18" ht="12.75">
      <c r="A16" s="29">
        <f t="shared" si="0"/>
        <v>15</v>
      </c>
      <c r="B16" s="15" t="s">
        <v>186</v>
      </c>
      <c r="C16" s="15">
        <v>27</v>
      </c>
      <c r="D16" s="52">
        <v>16</v>
      </c>
      <c r="E16" s="27">
        <f t="shared" si="1"/>
        <v>0.011111111111111112</v>
      </c>
      <c r="F16" s="4">
        <v>0.01554398148148148</v>
      </c>
      <c r="G16" s="28">
        <f t="shared" si="2"/>
        <v>0.004432870370370368</v>
      </c>
      <c r="H16" s="29">
        <f t="shared" si="3"/>
        <v>18</v>
      </c>
      <c r="I16" s="4">
        <v>0.04196759259259259</v>
      </c>
      <c r="J16" s="28">
        <f t="shared" si="4"/>
        <v>0.026423611111111113</v>
      </c>
      <c r="K16" s="29">
        <f t="shared" si="5"/>
        <v>17</v>
      </c>
      <c r="L16" s="4">
        <v>0.05900462962962963</v>
      </c>
      <c r="M16" s="28">
        <f t="shared" si="6"/>
        <v>0.017037037037037038</v>
      </c>
      <c r="N16" s="29">
        <f t="shared" si="7"/>
        <v>17</v>
      </c>
      <c r="O16" s="28">
        <f t="shared" si="8"/>
        <v>0.047893518518518516</v>
      </c>
      <c r="P16" s="29">
        <f t="shared" si="9"/>
        <v>15</v>
      </c>
      <c r="Q16" s="30" t="str">
        <f t="shared" si="10"/>
        <v>Nick Twist</v>
      </c>
      <c r="R16" s="53"/>
    </row>
    <row r="17" spans="1:18" ht="12.75">
      <c r="A17" s="29">
        <f t="shared" si="0"/>
        <v>16</v>
      </c>
      <c r="B17" s="15" t="s">
        <v>35</v>
      </c>
      <c r="C17" s="15">
        <v>25</v>
      </c>
      <c r="D17" s="52">
        <v>12</v>
      </c>
      <c r="E17" s="27">
        <f t="shared" si="1"/>
        <v>0.008333333333333333</v>
      </c>
      <c r="F17" s="4">
        <v>0.01258101851851852</v>
      </c>
      <c r="G17" s="28">
        <f t="shared" si="2"/>
        <v>0.004247685185185186</v>
      </c>
      <c r="H17" s="29">
        <f t="shared" si="3"/>
        <v>17</v>
      </c>
      <c r="I17" s="4">
        <v>0.03935185185185185</v>
      </c>
      <c r="J17" s="28">
        <f t="shared" si="4"/>
        <v>0.026770833333333334</v>
      </c>
      <c r="K17" s="29">
        <f t="shared" si="5"/>
        <v>19</v>
      </c>
      <c r="L17" s="4">
        <v>0.056365740740740744</v>
      </c>
      <c r="M17" s="28">
        <f t="shared" si="6"/>
        <v>0.01701388888888889</v>
      </c>
      <c r="N17" s="29">
        <f t="shared" si="7"/>
        <v>16</v>
      </c>
      <c r="O17" s="28">
        <f t="shared" si="8"/>
        <v>0.04803240740740741</v>
      </c>
      <c r="P17" s="29">
        <f t="shared" si="9"/>
        <v>16</v>
      </c>
      <c r="Q17" s="30" t="str">
        <f t="shared" si="10"/>
        <v>Matt Davis</v>
      </c>
      <c r="R17" s="53"/>
    </row>
    <row r="18" spans="1:18" ht="12.75">
      <c r="A18" s="29">
        <f t="shared" si="0"/>
        <v>17</v>
      </c>
      <c r="B18" s="15" t="s">
        <v>212</v>
      </c>
      <c r="C18" s="15">
        <v>24</v>
      </c>
      <c r="D18" s="52">
        <v>4</v>
      </c>
      <c r="E18" s="27">
        <f t="shared" si="1"/>
        <v>0.002777777777777778</v>
      </c>
      <c r="F18" s="4">
        <v>0.007291666666666666</v>
      </c>
      <c r="G18" s="28">
        <f t="shared" si="2"/>
        <v>0.0045138888888888885</v>
      </c>
      <c r="H18" s="29">
        <f t="shared" si="3"/>
        <v>19</v>
      </c>
      <c r="I18" s="4">
        <v>0.03619212962962963</v>
      </c>
      <c r="J18" s="28">
        <f t="shared" si="4"/>
        <v>0.028900462962962965</v>
      </c>
      <c r="K18" s="29">
        <f t="shared" si="5"/>
        <v>22</v>
      </c>
      <c r="L18" s="4">
        <v>0.0513425925925926</v>
      </c>
      <c r="M18" s="28">
        <f t="shared" si="6"/>
        <v>0.01515046296296297</v>
      </c>
      <c r="N18" s="29">
        <f t="shared" si="7"/>
        <v>12</v>
      </c>
      <c r="O18" s="28">
        <f t="shared" si="8"/>
        <v>0.048564814814814825</v>
      </c>
      <c r="P18" s="29">
        <f t="shared" si="9"/>
        <v>17</v>
      </c>
      <c r="Q18" s="30" t="str">
        <f t="shared" si="10"/>
        <v>Simon Bishop</v>
      </c>
      <c r="R18" s="53"/>
    </row>
    <row r="19" spans="1:18" ht="12.75">
      <c r="A19" s="29">
        <f t="shared" si="0"/>
        <v>18</v>
      </c>
      <c r="B19" s="15" t="s">
        <v>224</v>
      </c>
      <c r="C19" s="15">
        <v>13</v>
      </c>
      <c r="D19" s="52">
        <v>15</v>
      </c>
      <c r="E19" s="27">
        <f t="shared" si="1"/>
        <v>0.010416666666666668</v>
      </c>
      <c r="F19" s="4">
        <v>0.015081018518518516</v>
      </c>
      <c r="G19" s="28">
        <f t="shared" si="2"/>
        <v>0.004664351851851848</v>
      </c>
      <c r="H19" s="29">
        <f t="shared" si="3"/>
        <v>23</v>
      </c>
      <c r="I19" s="4">
        <v>0.043888888888888894</v>
      </c>
      <c r="J19" s="28">
        <f t="shared" si="4"/>
        <v>0.02880787037037038</v>
      </c>
      <c r="K19" s="29">
        <f t="shared" si="5"/>
        <v>21</v>
      </c>
      <c r="L19" s="4">
        <v>0.06130787037037037</v>
      </c>
      <c r="M19" s="28">
        <f t="shared" si="6"/>
        <v>0.017418981481481473</v>
      </c>
      <c r="N19" s="29">
        <f t="shared" si="7"/>
        <v>18</v>
      </c>
      <c r="O19" s="28">
        <f t="shared" si="8"/>
        <v>0.0508912037037037</v>
      </c>
      <c r="P19" s="29">
        <f t="shared" si="9"/>
        <v>18</v>
      </c>
      <c r="Q19" s="30" t="str">
        <f t="shared" si="10"/>
        <v>Stephen Slay</v>
      </c>
      <c r="R19" s="53"/>
    </row>
    <row r="20" spans="1:18" ht="12.75">
      <c r="A20" s="29">
        <f t="shared" si="0"/>
        <v>19</v>
      </c>
      <c r="B20" s="50" t="s">
        <v>151</v>
      </c>
      <c r="C20" s="15">
        <v>21</v>
      </c>
      <c r="D20" s="52">
        <v>1</v>
      </c>
      <c r="E20" s="27">
        <f t="shared" si="1"/>
        <v>0.0006944444444444445</v>
      </c>
      <c r="F20" s="4">
        <v>0.005659722222222222</v>
      </c>
      <c r="G20" s="28">
        <f t="shared" si="2"/>
        <v>0.004965277777777778</v>
      </c>
      <c r="H20" s="29">
        <f t="shared" si="3"/>
        <v>25</v>
      </c>
      <c r="I20" s="4">
        <v>0.033344907407407406</v>
      </c>
      <c r="J20" s="28">
        <f t="shared" si="4"/>
        <v>0.027685185185185184</v>
      </c>
      <c r="K20" s="29">
        <f t="shared" si="5"/>
        <v>20</v>
      </c>
      <c r="L20" s="4">
        <v>0.052395833333333336</v>
      </c>
      <c r="M20" s="28">
        <f t="shared" si="6"/>
        <v>0.01905092592592593</v>
      </c>
      <c r="N20" s="29">
        <f t="shared" si="7"/>
        <v>20</v>
      </c>
      <c r="O20" s="28">
        <f t="shared" si="8"/>
        <v>0.051701388888888894</v>
      </c>
      <c r="P20" s="29">
        <f t="shared" si="9"/>
        <v>19</v>
      </c>
      <c r="Q20" s="30" t="str">
        <f t="shared" si="10"/>
        <v>Kate Smith</v>
      </c>
      <c r="R20" s="53"/>
    </row>
    <row r="21" spans="1:18" ht="12.75">
      <c r="A21" s="29">
        <f t="shared" si="0"/>
        <v>20</v>
      </c>
      <c r="B21" s="50" t="s">
        <v>195</v>
      </c>
      <c r="C21" s="15">
        <v>5</v>
      </c>
      <c r="D21" s="52">
        <v>5.5</v>
      </c>
      <c r="E21" s="27">
        <f t="shared" si="1"/>
        <v>0.0038194444444444448</v>
      </c>
      <c r="F21" s="4">
        <v>0.008611111111111111</v>
      </c>
      <c r="G21" s="28">
        <f t="shared" si="2"/>
        <v>0.004791666666666666</v>
      </c>
      <c r="H21" s="29">
        <f t="shared" si="3"/>
        <v>24</v>
      </c>
      <c r="I21" s="4">
        <v>0.03875</v>
      </c>
      <c r="J21" s="28">
        <f t="shared" si="4"/>
        <v>0.03013888888888889</v>
      </c>
      <c r="K21" s="29">
        <f t="shared" si="5"/>
        <v>23</v>
      </c>
      <c r="L21" s="4">
        <v>0.056215277777777774</v>
      </c>
      <c r="M21" s="28">
        <f t="shared" si="6"/>
        <v>0.017465277777777774</v>
      </c>
      <c r="N21" s="29">
        <f t="shared" si="7"/>
        <v>19</v>
      </c>
      <c r="O21" s="28">
        <f t="shared" si="8"/>
        <v>0.05239583333333333</v>
      </c>
      <c r="P21" s="29">
        <f t="shared" si="9"/>
        <v>20</v>
      </c>
      <c r="Q21" s="30" t="str">
        <f t="shared" si="10"/>
        <v>Alana Clark</v>
      </c>
      <c r="R21" s="53"/>
    </row>
    <row r="22" spans="1:18" ht="12.75">
      <c r="A22" s="29" t="str">
        <f t="shared" si="0"/>
        <v>dnf</v>
      </c>
      <c r="B22" s="15" t="s">
        <v>232</v>
      </c>
      <c r="C22" s="15">
        <v>18</v>
      </c>
      <c r="D22" s="52">
        <v>9</v>
      </c>
      <c r="E22" s="27">
        <f t="shared" si="1"/>
        <v>0.00625</v>
      </c>
      <c r="F22" s="4">
        <v>0.00954861111111111</v>
      </c>
      <c r="G22" s="28">
        <f t="shared" si="2"/>
        <v>0.00329861111111111</v>
      </c>
      <c r="H22" s="29">
        <f t="shared" si="3"/>
        <v>2</v>
      </c>
      <c r="I22" s="4">
        <v>0.029421296296296296</v>
      </c>
      <c r="J22" s="28">
        <f t="shared" si="4"/>
        <v>0.019872685185185188</v>
      </c>
      <c r="K22" s="29">
        <f t="shared" si="5"/>
        <v>1</v>
      </c>
      <c r="L22" s="4" t="s">
        <v>12</v>
      </c>
      <c r="M22" s="28" t="str">
        <f t="shared" si="6"/>
        <v>dnf</v>
      </c>
      <c r="N22" s="29" t="str">
        <f t="shared" si="7"/>
        <v>dnf</v>
      </c>
      <c r="O22" s="28" t="str">
        <f t="shared" si="8"/>
        <v>dnf</v>
      </c>
      <c r="P22" s="29" t="str">
        <f t="shared" si="9"/>
        <v>dnf</v>
      </c>
      <c r="Q22" s="30" t="str">
        <f t="shared" si="10"/>
        <v>Oliver Mytton</v>
      </c>
      <c r="R22" s="53"/>
    </row>
    <row r="23" spans="1:18" ht="12.75">
      <c r="A23" s="29" t="str">
        <f t="shared" si="0"/>
        <v>dnf</v>
      </c>
      <c r="B23" s="15" t="s">
        <v>128</v>
      </c>
      <c r="C23" s="15">
        <v>8</v>
      </c>
      <c r="D23" s="52">
        <v>19</v>
      </c>
      <c r="E23" s="27">
        <f t="shared" si="1"/>
        <v>0.013194444444444444</v>
      </c>
      <c r="F23" s="4">
        <v>0.01675925925925926</v>
      </c>
      <c r="G23" s="28">
        <f t="shared" si="2"/>
        <v>0.003564814814814814</v>
      </c>
      <c r="H23" s="29">
        <f t="shared" si="3"/>
        <v>4</v>
      </c>
      <c r="I23" s="4">
        <v>0.037638888888888895</v>
      </c>
      <c r="J23" s="28">
        <f t="shared" si="4"/>
        <v>0.020879629629629637</v>
      </c>
      <c r="K23" s="29">
        <f t="shared" si="5"/>
        <v>3</v>
      </c>
      <c r="L23" s="4" t="s">
        <v>12</v>
      </c>
      <c r="M23" s="28" t="str">
        <f t="shared" si="6"/>
        <v>dnf</v>
      </c>
      <c r="N23" s="29" t="str">
        <f t="shared" si="7"/>
        <v>dnf</v>
      </c>
      <c r="O23" s="28" t="str">
        <f t="shared" si="8"/>
        <v>dnf</v>
      </c>
      <c r="P23" s="29" t="str">
        <f t="shared" si="9"/>
        <v>dnf</v>
      </c>
      <c r="Q23" s="30" t="str">
        <f t="shared" si="10"/>
        <v>Sean Nicolle</v>
      </c>
      <c r="R23" s="53"/>
    </row>
    <row r="24" spans="1:18" ht="12.75">
      <c r="A24" s="29" t="str">
        <f t="shared" si="0"/>
        <v>dnf</v>
      </c>
      <c r="B24" s="15" t="s">
        <v>19</v>
      </c>
      <c r="C24" s="15">
        <v>4</v>
      </c>
      <c r="D24" s="52">
        <v>23</v>
      </c>
      <c r="E24" s="27">
        <f t="shared" si="1"/>
        <v>0.015972222222222224</v>
      </c>
      <c r="F24" s="4">
        <v>0.019988425925925927</v>
      </c>
      <c r="G24" s="28">
        <f t="shared" si="2"/>
        <v>0.004016203703703702</v>
      </c>
      <c r="H24" s="29">
        <f t="shared" si="3"/>
        <v>11</v>
      </c>
      <c r="I24" s="4">
        <v>0.04262731481481482</v>
      </c>
      <c r="J24" s="28">
        <f t="shared" si="4"/>
        <v>0.022638888888888892</v>
      </c>
      <c r="K24" s="29">
        <f t="shared" si="5"/>
        <v>7</v>
      </c>
      <c r="L24" s="4" t="s">
        <v>12</v>
      </c>
      <c r="M24" s="28" t="str">
        <f t="shared" si="6"/>
        <v>dnf</v>
      </c>
      <c r="N24" s="29" t="str">
        <f t="shared" si="7"/>
        <v>dnf</v>
      </c>
      <c r="O24" s="28" t="str">
        <f t="shared" si="8"/>
        <v>dnf</v>
      </c>
      <c r="P24" s="29" t="str">
        <f t="shared" si="9"/>
        <v>dnf</v>
      </c>
      <c r="Q24" s="30" t="str">
        <f t="shared" si="10"/>
        <v>Hanno Nickau</v>
      </c>
      <c r="R24" s="53"/>
    </row>
    <row r="25" spans="1:18" ht="12.75">
      <c r="A25" s="29" t="str">
        <f t="shared" si="0"/>
        <v>dnf</v>
      </c>
      <c r="B25" s="15" t="s">
        <v>227</v>
      </c>
      <c r="C25" s="15">
        <v>20</v>
      </c>
      <c r="D25" s="52">
        <v>2</v>
      </c>
      <c r="E25" s="27">
        <f t="shared" si="1"/>
        <v>0.001388888888888889</v>
      </c>
      <c r="F25" s="4">
        <v>0.005902777777777778</v>
      </c>
      <c r="G25" s="28">
        <f t="shared" si="2"/>
        <v>0.0045138888888888885</v>
      </c>
      <c r="H25" s="29">
        <f t="shared" si="3"/>
        <v>19</v>
      </c>
      <c r="I25" s="4">
        <v>0.03732638888888889</v>
      </c>
      <c r="J25" s="28">
        <f t="shared" si="4"/>
        <v>0.03142361111111111</v>
      </c>
      <c r="K25" s="29">
        <f t="shared" si="5"/>
        <v>24</v>
      </c>
      <c r="L25" s="4" t="s">
        <v>12</v>
      </c>
      <c r="M25" s="28" t="str">
        <f t="shared" si="6"/>
        <v>dnf</v>
      </c>
      <c r="N25" s="29" t="str">
        <f t="shared" si="7"/>
        <v>dnf</v>
      </c>
      <c r="O25" s="28" t="str">
        <f t="shared" si="8"/>
        <v>dnf</v>
      </c>
      <c r="P25" s="29" t="str">
        <f t="shared" si="9"/>
        <v>dnf</v>
      </c>
      <c r="Q25" s="30" t="str">
        <f t="shared" si="10"/>
        <v>Gerry Millard</v>
      </c>
      <c r="R25" s="53"/>
    </row>
    <row r="26" spans="1:18" ht="12.75">
      <c r="A26" s="29" t="str">
        <f t="shared" si="0"/>
        <v>dnf</v>
      </c>
      <c r="B26" s="50" t="s">
        <v>190</v>
      </c>
      <c r="C26" s="15">
        <v>22</v>
      </c>
      <c r="D26" s="52">
        <v>7</v>
      </c>
      <c r="E26" s="27">
        <f t="shared" si="1"/>
        <v>0.004861111111111111</v>
      </c>
      <c r="F26" s="4">
        <v>0.009444444444444445</v>
      </c>
      <c r="G26" s="28">
        <f t="shared" si="2"/>
        <v>0.004583333333333333</v>
      </c>
      <c r="H26" s="29">
        <f t="shared" si="3"/>
        <v>21</v>
      </c>
      <c r="I26" s="4" t="s">
        <v>12</v>
      </c>
      <c r="J26" s="28" t="str">
        <f t="shared" si="4"/>
        <v>dnf</v>
      </c>
      <c r="K26" s="29" t="str">
        <f t="shared" si="5"/>
        <v>dnf</v>
      </c>
      <c r="L26" s="4" t="s">
        <v>12</v>
      </c>
      <c r="M26" s="28" t="str">
        <f t="shared" si="6"/>
        <v>dnf</v>
      </c>
      <c r="N26" s="29" t="str">
        <f t="shared" si="7"/>
        <v>dnf</v>
      </c>
      <c r="O26" s="28" t="str">
        <f t="shared" si="8"/>
        <v>dnf</v>
      </c>
      <c r="P26" s="29" t="str">
        <f t="shared" si="9"/>
        <v>dnf</v>
      </c>
      <c r="Q26" s="30" t="str">
        <f t="shared" si="10"/>
        <v>Claire Loades</v>
      </c>
      <c r="R26" s="53"/>
    </row>
  </sheetData>
  <conditionalFormatting sqref="J2:J26 M2:M26 O2:O26 R2:R26 G2:G26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4" customWidth="1"/>
    <col min="2" max="2" width="18.421875" style="14" customWidth="1"/>
    <col min="3" max="3" width="3.7109375" style="14" customWidth="1"/>
    <col min="4" max="4" width="4.140625" style="14" customWidth="1"/>
    <col min="5" max="6" width="6.28125" style="6" customWidth="1"/>
    <col min="7" max="7" width="6.57421875" style="6" customWidth="1"/>
    <col min="8" max="8" width="5.00390625" style="6" customWidth="1"/>
    <col min="9" max="10" width="6.7109375" style="6" customWidth="1"/>
    <col min="11" max="11" width="5.00390625" style="6" customWidth="1"/>
    <col min="12" max="12" width="7.28125" style="6" customWidth="1"/>
    <col min="13" max="13" width="7.421875" style="6" customWidth="1"/>
    <col min="14" max="14" width="5.00390625" style="6" customWidth="1"/>
    <col min="15" max="15" width="6.7109375" style="6" customWidth="1"/>
    <col min="16" max="16" width="5.140625" style="6" customWidth="1"/>
    <col min="17" max="17" width="18.28125" style="14" customWidth="1"/>
    <col min="18" max="16384" width="8.8515625" style="14" customWidth="1"/>
  </cols>
  <sheetData>
    <row r="1" spans="1:19" ht="12.75">
      <c r="A1" s="12" t="s">
        <v>150</v>
      </c>
      <c r="B1" s="12" t="s">
        <v>1</v>
      </c>
      <c r="C1" s="12" t="s">
        <v>136</v>
      </c>
      <c r="D1" s="12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3" t="s">
        <v>11</v>
      </c>
      <c r="Q1" s="12" t="s">
        <v>1</v>
      </c>
      <c r="R1" s="2" t="s">
        <v>205</v>
      </c>
      <c r="S1" s="2" t="s">
        <v>206</v>
      </c>
    </row>
    <row r="2" spans="1:18" ht="12.75">
      <c r="A2" s="29">
        <f aca="true" t="shared" si="0" ref="A2:A29">P2</f>
        <v>1</v>
      </c>
      <c r="B2" s="15" t="s">
        <v>118</v>
      </c>
      <c r="C2" s="15">
        <v>28</v>
      </c>
      <c r="D2" s="52">
        <v>28</v>
      </c>
      <c r="E2" s="27">
        <f aca="true" t="shared" si="1" ref="E2:E29">IF(ISBLANK($D2),"",TIMEVALUE("0:1")*D2)</f>
        <v>0.019444444444444445</v>
      </c>
      <c r="F2" s="4">
        <v>0.022673611111111113</v>
      </c>
      <c r="G2" s="28">
        <f aca="true" t="shared" si="2" ref="G2:G29">IF(F2="dnf","dnf",IF(ISBLANK(F2),"",F2-E2))</f>
        <v>0.0032291666666666684</v>
      </c>
      <c r="H2" s="29">
        <f aca="true" t="shared" si="3" ref="H2:H29">IF(ISBLANK(F2),"",IF(F2="dnf","dnf",RANK(G2,G$2:G$29,1)))</f>
        <v>1</v>
      </c>
      <c r="I2" s="4">
        <v>0.04351851851851852</v>
      </c>
      <c r="J2" s="28">
        <f aca="true" t="shared" si="4" ref="J2:J29">IF(I2="dnf","dnf",IF(ISBLANK(I2),"",I2-F2))</f>
        <v>0.020844907407407406</v>
      </c>
      <c r="K2" s="29">
        <f aca="true" t="shared" si="5" ref="K2:K29">IF(ISBLANK(I2),"",IF(I2="dnf","dnf",RANK(J2,J$2:J$29,1)))</f>
        <v>2</v>
      </c>
      <c r="L2" s="4">
        <v>0.05564814814814815</v>
      </c>
      <c r="M2" s="28">
        <f aca="true" t="shared" si="6" ref="M2:M29">IF(L2="dnf","dnf",IF(ISBLANK(L2),"",L2-I2))</f>
        <v>0.012129629629629629</v>
      </c>
      <c r="N2" s="29">
        <f aca="true" t="shared" si="7" ref="N2:N29">IF(ISBLANK(L2),"",IF(L2="dnf","dnf",RANK(M2,M$2:M$29,1)))</f>
        <v>1</v>
      </c>
      <c r="O2" s="28">
        <f aca="true" t="shared" si="8" ref="O2:O29">IF(L2="dnf","dnf",IF(ISBLANK(L2),"",G2+J2+M2))</f>
        <v>0.0362037037037037</v>
      </c>
      <c r="P2" s="29">
        <f aca="true" t="shared" si="9" ref="P2:P29">IF(ISBLANK(L2),"",IF(N2="dnf","dnf",RANK(O2,O$2:O$29,1)))</f>
        <v>1</v>
      </c>
      <c r="Q2" s="30" t="str">
        <f aca="true" t="shared" si="10" ref="Q2:Q29">B2</f>
        <v>Jim McConnel</v>
      </c>
      <c r="R2" s="53"/>
    </row>
    <row r="3" spans="1:18" ht="12.75">
      <c r="A3" s="29">
        <f t="shared" si="0"/>
        <v>2</v>
      </c>
      <c r="B3" s="15" t="s">
        <v>120</v>
      </c>
      <c r="C3" s="15">
        <v>21</v>
      </c>
      <c r="D3" s="52">
        <v>21</v>
      </c>
      <c r="E3" s="27">
        <f t="shared" si="1"/>
        <v>0.014583333333333334</v>
      </c>
      <c r="F3" s="4">
        <v>0.018055555555555557</v>
      </c>
      <c r="G3" s="28">
        <f t="shared" si="2"/>
        <v>0.0034722222222222238</v>
      </c>
      <c r="H3" s="29">
        <f t="shared" si="3"/>
        <v>4</v>
      </c>
      <c r="I3" s="4">
        <v>0.03913194444444445</v>
      </c>
      <c r="J3" s="28">
        <f t="shared" si="4"/>
        <v>0.02107638888888889</v>
      </c>
      <c r="K3" s="29">
        <f t="shared" si="5"/>
        <v>3</v>
      </c>
      <c r="L3" s="4">
        <v>0.05185185185185185</v>
      </c>
      <c r="M3" s="28">
        <f t="shared" si="6"/>
        <v>0.012719907407407402</v>
      </c>
      <c r="N3" s="29">
        <f t="shared" si="7"/>
        <v>3</v>
      </c>
      <c r="O3" s="28">
        <f t="shared" si="8"/>
        <v>0.03726851851851852</v>
      </c>
      <c r="P3" s="29">
        <f t="shared" si="9"/>
        <v>2</v>
      </c>
      <c r="Q3" s="30" t="str">
        <f t="shared" si="10"/>
        <v>Jim Thorn</v>
      </c>
      <c r="R3" s="53"/>
    </row>
    <row r="4" spans="1:18" ht="12.75">
      <c r="A4" s="29">
        <f t="shared" si="0"/>
        <v>3</v>
      </c>
      <c r="B4" s="15" t="s">
        <v>189</v>
      </c>
      <c r="C4" s="15">
        <v>20</v>
      </c>
      <c r="D4" s="52">
        <v>20</v>
      </c>
      <c r="E4" s="27">
        <f t="shared" si="1"/>
        <v>0.01388888888888889</v>
      </c>
      <c r="F4" s="4">
        <v>0.017488425925925925</v>
      </c>
      <c r="G4" s="28">
        <f t="shared" si="2"/>
        <v>0.0035995370370370348</v>
      </c>
      <c r="H4" s="29">
        <f t="shared" si="3"/>
        <v>8</v>
      </c>
      <c r="I4" s="4">
        <v>0.03821759259259259</v>
      </c>
      <c r="J4" s="28">
        <f t="shared" si="4"/>
        <v>0.020729166666666663</v>
      </c>
      <c r="K4" s="29">
        <f t="shared" si="5"/>
        <v>1</v>
      </c>
      <c r="L4" s="4">
        <v>0.05137731481481481</v>
      </c>
      <c r="M4" s="28">
        <f t="shared" si="6"/>
        <v>0.013159722222222225</v>
      </c>
      <c r="N4" s="29">
        <f t="shared" si="7"/>
        <v>5</v>
      </c>
      <c r="O4" s="28">
        <f t="shared" si="8"/>
        <v>0.037488425925925925</v>
      </c>
      <c r="P4" s="29">
        <f t="shared" si="9"/>
        <v>3</v>
      </c>
      <c r="Q4" s="30" t="str">
        <f t="shared" si="10"/>
        <v>Ian Loades</v>
      </c>
      <c r="R4" s="53"/>
    </row>
    <row r="5" spans="1:18" ht="12.75">
      <c r="A5" s="29">
        <f t="shared" si="0"/>
        <v>4</v>
      </c>
      <c r="B5" s="15" t="s">
        <v>121</v>
      </c>
      <c r="C5" s="15">
        <v>17</v>
      </c>
      <c r="D5" s="52">
        <v>17</v>
      </c>
      <c r="E5" s="27">
        <f t="shared" si="1"/>
        <v>0.011805555555555555</v>
      </c>
      <c r="F5" s="4">
        <v>0.015162037037037036</v>
      </c>
      <c r="G5" s="28">
        <f t="shared" si="2"/>
        <v>0.003356481481481481</v>
      </c>
      <c r="H5" s="29">
        <f t="shared" si="3"/>
        <v>2</v>
      </c>
      <c r="I5" s="4">
        <v>0.03678240740740741</v>
      </c>
      <c r="J5" s="28">
        <f t="shared" si="4"/>
        <v>0.021620370370370373</v>
      </c>
      <c r="K5" s="29">
        <f t="shared" si="5"/>
        <v>7</v>
      </c>
      <c r="L5" s="4">
        <v>0.049976851851851856</v>
      </c>
      <c r="M5" s="28">
        <f t="shared" si="6"/>
        <v>0.013194444444444446</v>
      </c>
      <c r="N5" s="29">
        <f t="shared" si="7"/>
        <v>6</v>
      </c>
      <c r="O5" s="28">
        <f t="shared" si="8"/>
        <v>0.0381712962962963</v>
      </c>
      <c r="P5" s="29">
        <f t="shared" si="9"/>
        <v>4</v>
      </c>
      <c r="Q5" s="30" t="str">
        <f t="shared" si="10"/>
        <v>Mark Rickinson</v>
      </c>
      <c r="R5" s="53"/>
    </row>
    <row r="6" spans="1:18" ht="12.75">
      <c r="A6" s="29">
        <f t="shared" si="0"/>
        <v>5</v>
      </c>
      <c r="B6" s="50" t="s">
        <v>155</v>
      </c>
      <c r="C6" s="15">
        <v>24</v>
      </c>
      <c r="D6" s="52">
        <v>24</v>
      </c>
      <c r="E6" s="27">
        <f t="shared" si="1"/>
        <v>0.016666666666666666</v>
      </c>
      <c r="F6" s="4">
        <v>0.020416666666666666</v>
      </c>
      <c r="G6" s="28">
        <f t="shared" si="2"/>
        <v>0.00375</v>
      </c>
      <c r="H6" s="29">
        <f t="shared" si="3"/>
        <v>12</v>
      </c>
      <c r="I6" s="4">
        <v>0.04164351851851852</v>
      </c>
      <c r="J6" s="28">
        <f t="shared" si="4"/>
        <v>0.02122685185185185</v>
      </c>
      <c r="K6" s="29">
        <f t="shared" si="5"/>
        <v>4</v>
      </c>
      <c r="L6" s="4">
        <v>0.05491898148148148</v>
      </c>
      <c r="M6" s="28">
        <f t="shared" si="6"/>
        <v>0.013275462962962961</v>
      </c>
      <c r="N6" s="29">
        <f t="shared" si="7"/>
        <v>7</v>
      </c>
      <c r="O6" s="28">
        <f t="shared" si="8"/>
        <v>0.03825231481481481</v>
      </c>
      <c r="P6" s="29">
        <f t="shared" si="9"/>
        <v>5</v>
      </c>
      <c r="Q6" s="30" t="str">
        <f t="shared" si="10"/>
        <v>Emma-Kate Lidbury</v>
      </c>
      <c r="R6" s="53"/>
    </row>
    <row r="7" spans="1:18" ht="12.75">
      <c r="A7" s="29">
        <f t="shared" si="0"/>
        <v>6</v>
      </c>
      <c r="B7" s="50" t="s">
        <v>27</v>
      </c>
      <c r="C7" s="15">
        <v>16</v>
      </c>
      <c r="D7" s="52">
        <v>16</v>
      </c>
      <c r="E7" s="27">
        <f t="shared" si="1"/>
        <v>0.011111111111111112</v>
      </c>
      <c r="F7" s="4">
        <v>0.014907407407407406</v>
      </c>
      <c r="G7" s="28">
        <f t="shared" si="2"/>
        <v>0.003796296296296294</v>
      </c>
      <c r="H7" s="29">
        <f t="shared" si="3"/>
        <v>13</v>
      </c>
      <c r="I7" s="4">
        <v>0.036932870370370366</v>
      </c>
      <c r="J7" s="28">
        <f t="shared" si="4"/>
        <v>0.022025462962962962</v>
      </c>
      <c r="K7" s="29">
        <f t="shared" si="5"/>
        <v>9</v>
      </c>
      <c r="L7" s="4">
        <v>0.05032407407407408</v>
      </c>
      <c r="M7" s="28">
        <f t="shared" si="6"/>
        <v>0.01339120370370371</v>
      </c>
      <c r="N7" s="29">
        <f t="shared" si="7"/>
        <v>8</v>
      </c>
      <c r="O7" s="28">
        <f t="shared" si="8"/>
        <v>0.03921296296296296</v>
      </c>
      <c r="P7" s="29">
        <f t="shared" si="9"/>
        <v>6</v>
      </c>
      <c r="Q7" s="30" t="str">
        <f t="shared" si="10"/>
        <v>Sophie Whitworth</v>
      </c>
      <c r="R7" s="53"/>
    </row>
    <row r="8" spans="1:18" ht="12.75">
      <c r="A8" s="29">
        <f t="shared" si="0"/>
        <v>7</v>
      </c>
      <c r="B8" s="15" t="s">
        <v>221</v>
      </c>
      <c r="C8" s="15">
        <v>23</v>
      </c>
      <c r="D8" s="52">
        <v>23</v>
      </c>
      <c r="E8" s="27">
        <f t="shared" si="1"/>
        <v>0.015972222222222224</v>
      </c>
      <c r="F8" s="4">
        <v>0.019791666666666666</v>
      </c>
      <c r="G8" s="28">
        <f t="shared" si="2"/>
        <v>0.0038194444444444413</v>
      </c>
      <c r="H8" s="29">
        <f t="shared" si="3"/>
        <v>14</v>
      </c>
      <c r="I8" s="4">
        <v>0.04164351851851852</v>
      </c>
      <c r="J8" s="28">
        <f t="shared" si="4"/>
        <v>0.02185185185185185</v>
      </c>
      <c r="K8" s="29">
        <f t="shared" si="5"/>
        <v>8</v>
      </c>
      <c r="L8" s="4">
        <v>0.05543981481481481</v>
      </c>
      <c r="M8" s="28">
        <f t="shared" si="6"/>
        <v>0.013796296296296293</v>
      </c>
      <c r="N8" s="29">
        <f t="shared" si="7"/>
        <v>11</v>
      </c>
      <c r="O8" s="28">
        <f t="shared" si="8"/>
        <v>0.03946759259259258</v>
      </c>
      <c r="P8" s="29">
        <f t="shared" si="9"/>
        <v>7</v>
      </c>
      <c r="Q8" s="30" t="str">
        <f t="shared" si="10"/>
        <v>Adrian Pugh</v>
      </c>
      <c r="R8" s="53"/>
    </row>
    <row r="9" spans="1:18" ht="12.75">
      <c r="A9" s="29">
        <f t="shared" si="0"/>
        <v>8</v>
      </c>
      <c r="B9" s="15" t="s">
        <v>142</v>
      </c>
      <c r="C9" s="15">
        <v>22</v>
      </c>
      <c r="D9" s="52">
        <v>22</v>
      </c>
      <c r="E9" s="27">
        <f t="shared" si="1"/>
        <v>0.015277777777777779</v>
      </c>
      <c r="F9" s="4">
        <v>0.01871527777777778</v>
      </c>
      <c r="G9" s="28">
        <f t="shared" si="2"/>
        <v>0.0034374999999999996</v>
      </c>
      <c r="H9" s="29">
        <f t="shared" si="3"/>
        <v>3</v>
      </c>
      <c r="I9" s="4">
        <v>0.04217592592592592</v>
      </c>
      <c r="J9" s="28">
        <f t="shared" si="4"/>
        <v>0.023460648148148144</v>
      </c>
      <c r="K9" s="29">
        <f t="shared" si="5"/>
        <v>14</v>
      </c>
      <c r="L9" s="4">
        <v>0.054884259259259265</v>
      </c>
      <c r="M9" s="28">
        <f t="shared" si="6"/>
        <v>0.012708333333333342</v>
      </c>
      <c r="N9" s="29">
        <f t="shared" si="7"/>
        <v>2</v>
      </c>
      <c r="O9" s="28">
        <f t="shared" si="8"/>
        <v>0.039606481481481486</v>
      </c>
      <c r="P9" s="29">
        <f t="shared" si="9"/>
        <v>8</v>
      </c>
      <c r="Q9" s="30" t="str">
        <f t="shared" si="10"/>
        <v>Peter Godwin</v>
      </c>
      <c r="R9" s="53"/>
    </row>
    <row r="10" spans="1:18" ht="12.75">
      <c r="A10" s="29">
        <f t="shared" si="0"/>
        <v>9</v>
      </c>
      <c r="B10" s="15" t="s">
        <v>152</v>
      </c>
      <c r="C10" s="15">
        <v>26</v>
      </c>
      <c r="D10" s="52">
        <v>26</v>
      </c>
      <c r="E10" s="27">
        <f t="shared" si="1"/>
        <v>0.018055555555555557</v>
      </c>
      <c r="F10" s="4">
        <v>0.02162037037037037</v>
      </c>
      <c r="G10" s="28">
        <f t="shared" si="2"/>
        <v>0.0035648148148148123</v>
      </c>
      <c r="H10" s="29">
        <f t="shared" si="3"/>
        <v>6</v>
      </c>
      <c r="I10" s="4">
        <v>0.044328703703703703</v>
      </c>
      <c r="J10" s="28">
        <f t="shared" si="4"/>
        <v>0.022708333333333334</v>
      </c>
      <c r="K10" s="29">
        <f t="shared" si="5"/>
        <v>10</v>
      </c>
      <c r="L10" s="4">
        <v>0.05777777777777778</v>
      </c>
      <c r="M10" s="28">
        <f t="shared" si="6"/>
        <v>0.013449074074074079</v>
      </c>
      <c r="N10" s="29">
        <f t="shared" si="7"/>
        <v>9</v>
      </c>
      <c r="O10" s="28">
        <f t="shared" si="8"/>
        <v>0.03972222222222223</v>
      </c>
      <c r="P10" s="29">
        <f t="shared" si="9"/>
        <v>9</v>
      </c>
      <c r="Q10" s="30" t="str">
        <f t="shared" si="10"/>
        <v>Richard Dunbabin</v>
      </c>
      <c r="R10" s="53"/>
    </row>
    <row r="11" spans="1:18" ht="12.75">
      <c r="A11" s="29">
        <f t="shared" si="0"/>
        <v>10</v>
      </c>
      <c r="B11" s="15" t="s">
        <v>19</v>
      </c>
      <c r="C11" s="15">
        <v>18</v>
      </c>
      <c r="D11" s="52">
        <v>18</v>
      </c>
      <c r="E11" s="27">
        <f t="shared" si="1"/>
        <v>0.0125</v>
      </c>
      <c r="F11" s="4">
        <v>0.016412037037037037</v>
      </c>
      <c r="G11" s="28">
        <f t="shared" si="2"/>
        <v>0.003912037037037037</v>
      </c>
      <c r="H11" s="29">
        <f t="shared" si="3"/>
        <v>18</v>
      </c>
      <c r="I11" s="4">
        <v>0.03792824074074074</v>
      </c>
      <c r="J11" s="28">
        <f t="shared" si="4"/>
        <v>0.021516203703703704</v>
      </c>
      <c r="K11" s="29">
        <f t="shared" si="5"/>
        <v>6</v>
      </c>
      <c r="L11" s="4">
        <v>0.05263888888888888</v>
      </c>
      <c r="M11" s="28">
        <f t="shared" si="6"/>
        <v>0.01471064814814814</v>
      </c>
      <c r="N11" s="29">
        <f t="shared" si="7"/>
        <v>17</v>
      </c>
      <c r="O11" s="28">
        <f t="shared" si="8"/>
        <v>0.04013888888888888</v>
      </c>
      <c r="P11" s="29">
        <f t="shared" si="9"/>
        <v>10</v>
      </c>
      <c r="Q11" s="30" t="str">
        <f t="shared" si="10"/>
        <v>Hanno Nickau</v>
      </c>
      <c r="R11" s="53"/>
    </row>
    <row r="12" spans="1:18" ht="12.75">
      <c r="A12" s="29">
        <f t="shared" si="0"/>
        <v>11</v>
      </c>
      <c r="B12" s="15" t="s">
        <v>216</v>
      </c>
      <c r="C12" s="15">
        <v>15</v>
      </c>
      <c r="D12" s="52">
        <v>15</v>
      </c>
      <c r="E12" s="27">
        <f t="shared" si="1"/>
        <v>0.010416666666666668</v>
      </c>
      <c r="F12" s="4">
        <v>0.014120370370370368</v>
      </c>
      <c r="G12" s="28">
        <f t="shared" si="2"/>
        <v>0.0037037037037037004</v>
      </c>
      <c r="H12" s="29">
        <f t="shared" si="3"/>
        <v>9</v>
      </c>
      <c r="I12" s="4">
        <v>0.036875</v>
      </c>
      <c r="J12" s="28">
        <f t="shared" si="4"/>
        <v>0.02275462962962963</v>
      </c>
      <c r="K12" s="29">
        <f t="shared" si="5"/>
        <v>11</v>
      </c>
      <c r="L12" s="4">
        <v>0.051076388888888886</v>
      </c>
      <c r="M12" s="28">
        <f t="shared" si="6"/>
        <v>0.014201388888888888</v>
      </c>
      <c r="N12" s="29">
        <f t="shared" si="7"/>
        <v>15</v>
      </c>
      <c r="O12" s="28">
        <f t="shared" si="8"/>
        <v>0.04065972222222222</v>
      </c>
      <c r="P12" s="29">
        <f t="shared" si="9"/>
        <v>11</v>
      </c>
      <c r="Q12" s="30" t="str">
        <f t="shared" si="10"/>
        <v>Jason Bruce</v>
      </c>
      <c r="R12" s="53"/>
    </row>
    <row r="13" spans="1:18" ht="12.75">
      <c r="A13" s="29">
        <f t="shared" si="0"/>
        <v>12</v>
      </c>
      <c r="B13" s="15" t="s">
        <v>138</v>
      </c>
      <c r="C13" s="15">
        <v>19</v>
      </c>
      <c r="D13" s="52">
        <v>19</v>
      </c>
      <c r="E13" s="27">
        <f t="shared" si="1"/>
        <v>0.013194444444444444</v>
      </c>
      <c r="F13" s="4">
        <v>0.01693287037037037</v>
      </c>
      <c r="G13" s="28">
        <f t="shared" si="2"/>
        <v>0.0037384259259259246</v>
      </c>
      <c r="H13" s="29">
        <f t="shared" si="3"/>
        <v>11</v>
      </c>
      <c r="I13" s="4">
        <v>0.04034722222222222</v>
      </c>
      <c r="J13" s="28">
        <f t="shared" si="4"/>
        <v>0.023414351851851853</v>
      </c>
      <c r="K13" s="29">
        <f t="shared" si="5"/>
        <v>13</v>
      </c>
      <c r="L13" s="4">
        <v>0.05407407407407407</v>
      </c>
      <c r="M13" s="28">
        <f t="shared" si="6"/>
        <v>0.013726851851851851</v>
      </c>
      <c r="N13" s="29">
        <f t="shared" si="7"/>
        <v>10</v>
      </c>
      <c r="O13" s="28">
        <f t="shared" si="8"/>
        <v>0.04087962962962963</v>
      </c>
      <c r="P13" s="29">
        <f t="shared" si="9"/>
        <v>12</v>
      </c>
      <c r="Q13" s="30" t="str">
        <f t="shared" si="10"/>
        <v>Lee Wagstaff</v>
      </c>
      <c r="R13" s="53"/>
    </row>
    <row r="14" spans="1:18" ht="12.75">
      <c r="A14" s="29">
        <f t="shared" si="0"/>
        <v>13</v>
      </c>
      <c r="B14" s="15" t="s">
        <v>16</v>
      </c>
      <c r="C14" s="15">
        <v>25</v>
      </c>
      <c r="D14" s="52">
        <v>25</v>
      </c>
      <c r="E14" s="27">
        <f t="shared" si="1"/>
        <v>0.017361111111111112</v>
      </c>
      <c r="F14" s="4">
        <v>0.02146990740740741</v>
      </c>
      <c r="G14" s="28">
        <f t="shared" si="2"/>
        <v>0.004108796296296298</v>
      </c>
      <c r="H14" s="29">
        <f t="shared" si="3"/>
        <v>20</v>
      </c>
      <c r="I14" s="4">
        <v>0.04290509259259259</v>
      </c>
      <c r="J14" s="28">
        <f t="shared" si="4"/>
        <v>0.021435185185185182</v>
      </c>
      <c r="K14" s="29">
        <f t="shared" si="5"/>
        <v>5</v>
      </c>
      <c r="L14" s="4">
        <v>0.05873842592592592</v>
      </c>
      <c r="M14" s="28">
        <f t="shared" si="6"/>
        <v>0.01583333333333333</v>
      </c>
      <c r="N14" s="29">
        <f t="shared" si="7"/>
        <v>23</v>
      </c>
      <c r="O14" s="28">
        <f t="shared" si="8"/>
        <v>0.04137731481481481</v>
      </c>
      <c r="P14" s="29">
        <f t="shared" si="9"/>
        <v>13</v>
      </c>
      <c r="Q14" s="30" t="str">
        <f t="shared" si="10"/>
        <v>Robert Rickman</v>
      </c>
      <c r="R14" s="53"/>
    </row>
    <row r="15" spans="1:18" ht="12.75">
      <c r="A15" s="29">
        <f t="shared" si="0"/>
        <v>14</v>
      </c>
      <c r="B15" s="15" t="s">
        <v>100</v>
      </c>
      <c r="C15" s="15">
        <v>11</v>
      </c>
      <c r="D15" s="52">
        <v>11</v>
      </c>
      <c r="E15" s="27">
        <f t="shared" si="1"/>
        <v>0.0076388888888888895</v>
      </c>
      <c r="F15" s="4">
        <v>0.011226851851851854</v>
      </c>
      <c r="G15" s="28">
        <f t="shared" si="2"/>
        <v>0.0035879629629629647</v>
      </c>
      <c r="H15" s="29">
        <f t="shared" si="3"/>
        <v>7</v>
      </c>
      <c r="I15" s="4">
        <v>0.03515046296296296</v>
      </c>
      <c r="J15" s="28">
        <f t="shared" si="4"/>
        <v>0.023923611111111104</v>
      </c>
      <c r="K15" s="29">
        <f t="shared" si="5"/>
        <v>15</v>
      </c>
      <c r="L15" s="4">
        <v>0.04915509259259259</v>
      </c>
      <c r="M15" s="28">
        <f t="shared" si="6"/>
        <v>0.01400462962962963</v>
      </c>
      <c r="N15" s="29">
        <f t="shared" si="7"/>
        <v>13</v>
      </c>
      <c r="O15" s="28">
        <f t="shared" si="8"/>
        <v>0.0415162037037037</v>
      </c>
      <c r="P15" s="29">
        <f t="shared" si="9"/>
        <v>14</v>
      </c>
      <c r="Q15" s="30" t="str">
        <f t="shared" si="10"/>
        <v>Paul Evans</v>
      </c>
      <c r="R15" s="53"/>
    </row>
    <row r="16" spans="1:18" ht="12.75">
      <c r="A16" s="29">
        <f t="shared" si="0"/>
        <v>15</v>
      </c>
      <c r="B16" s="15" t="s">
        <v>173</v>
      </c>
      <c r="C16" s="15">
        <v>6</v>
      </c>
      <c r="D16" s="52">
        <v>6</v>
      </c>
      <c r="E16" s="27">
        <f t="shared" si="1"/>
        <v>0.004166666666666667</v>
      </c>
      <c r="F16" s="4">
        <v>0.007662037037037037</v>
      </c>
      <c r="G16" s="28">
        <f t="shared" si="2"/>
        <v>0.00349537037037037</v>
      </c>
      <c r="H16" s="29">
        <f t="shared" si="3"/>
        <v>5</v>
      </c>
      <c r="I16" s="4">
        <v>0.031886574074074074</v>
      </c>
      <c r="J16" s="28">
        <f t="shared" si="4"/>
        <v>0.024224537037037037</v>
      </c>
      <c r="K16" s="29">
        <f t="shared" si="5"/>
        <v>17</v>
      </c>
      <c r="L16" s="4">
        <v>0.04577546296296297</v>
      </c>
      <c r="M16" s="28">
        <f t="shared" si="6"/>
        <v>0.013888888888888895</v>
      </c>
      <c r="N16" s="29">
        <f t="shared" si="7"/>
        <v>12</v>
      </c>
      <c r="O16" s="28">
        <f t="shared" si="8"/>
        <v>0.0416087962962963</v>
      </c>
      <c r="P16" s="29">
        <f t="shared" si="9"/>
        <v>15</v>
      </c>
      <c r="Q16" s="30" t="str">
        <f t="shared" si="10"/>
        <v>Julian Hehir</v>
      </c>
      <c r="R16" s="53"/>
    </row>
    <row r="17" spans="1:18" ht="12.75">
      <c r="A17" s="29">
        <f t="shared" si="0"/>
        <v>16</v>
      </c>
      <c r="B17" s="15" t="s">
        <v>215</v>
      </c>
      <c r="C17" s="15">
        <v>13</v>
      </c>
      <c r="D17" s="52">
        <v>13</v>
      </c>
      <c r="E17" s="27">
        <f t="shared" si="1"/>
        <v>0.009027777777777779</v>
      </c>
      <c r="F17" s="4">
        <v>0.01273148148148148</v>
      </c>
      <c r="G17" s="28">
        <f t="shared" si="2"/>
        <v>0.003703703703703702</v>
      </c>
      <c r="H17" s="29">
        <f t="shared" si="3"/>
        <v>10</v>
      </c>
      <c r="I17" s="4">
        <v>0.03671296296296296</v>
      </c>
      <c r="J17" s="28">
        <f t="shared" si="4"/>
        <v>0.02398148148148148</v>
      </c>
      <c r="K17" s="29">
        <f t="shared" si="5"/>
        <v>16</v>
      </c>
      <c r="L17" s="4">
        <v>0.05071759259259259</v>
      </c>
      <c r="M17" s="28">
        <f t="shared" si="6"/>
        <v>0.01400462962962963</v>
      </c>
      <c r="N17" s="29">
        <f t="shared" si="7"/>
        <v>13</v>
      </c>
      <c r="O17" s="28">
        <f t="shared" si="8"/>
        <v>0.04168981481481481</v>
      </c>
      <c r="P17" s="29">
        <f t="shared" si="9"/>
        <v>16</v>
      </c>
      <c r="Q17" s="30" t="str">
        <f t="shared" si="10"/>
        <v>Kevin Brooks</v>
      </c>
      <c r="R17" s="53"/>
    </row>
    <row r="18" spans="1:18" ht="12.75">
      <c r="A18" s="29">
        <f t="shared" si="0"/>
        <v>17</v>
      </c>
      <c r="B18" s="15" t="s">
        <v>112</v>
      </c>
      <c r="C18" s="15">
        <v>27</v>
      </c>
      <c r="D18" s="52">
        <v>27</v>
      </c>
      <c r="E18" s="27">
        <f t="shared" si="1"/>
        <v>0.01875</v>
      </c>
      <c r="F18" s="4">
        <v>0.0227662037037037</v>
      </c>
      <c r="G18" s="28">
        <f t="shared" si="2"/>
        <v>0.004016203703703702</v>
      </c>
      <c r="H18" s="29">
        <f t="shared" si="3"/>
        <v>19</v>
      </c>
      <c r="I18" s="4">
        <v>0.047650462962962964</v>
      </c>
      <c r="J18" s="28">
        <f t="shared" si="4"/>
        <v>0.024884259259259262</v>
      </c>
      <c r="K18" s="29">
        <f t="shared" si="5"/>
        <v>20</v>
      </c>
      <c r="L18" s="4">
        <v>0.06054398148148148</v>
      </c>
      <c r="M18" s="28">
        <f t="shared" si="6"/>
        <v>0.01289351851851852</v>
      </c>
      <c r="N18" s="29">
        <f t="shared" si="7"/>
        <v>4</v>
      </c>
      <c r="O18" s="28">
        <f t="shared" si="8"/>
        <v>0.04179398148148149</v>
      </c>
      <c r="P18" s="29">
        <f t="shared" si="9"/>
        <v>17</v>
      </c>
      <c r="Q18" s="30" t="str">
        <f t="shared" si="10"/>
        <v>Jerry Greatorex</v>
      </c>
      <c r="R18" s="53"/>
    </row>
    <row r="19" spans="1:18" ht="12.75">
      <c r="A19" s="29">
        <f t="shared" si="0"/>
        <v>18</v>
      </c>
      <c r="B19" s="15" t="s">
        <v>202</v>
      </c>
      <c r="C19" s="15">
        <v>7</v>
      </c>
      <c r="D19" s="52">
        <v>7</v>
      </c>
      <c r="E19" s="27">
        <f t="shared" si="1"/>
        <v>0.004861111111111111</v>
      </c>
      <c r="F19" s="4">
        <v>0.008680555555555556</v>
      </c>
      <c r="G19" s="28">
        <f t="shared" si="2"/>
        <v>0.0038194444444444448</v>
      </c>
      <c r="H19" s="29">
        <f t="shared" si="3"/>
        <v>15</v>
      </c>
      <c r="I19" s="4">
        <v>0.0330787037037037</v>
      </c>
      <c r="J19" s="28">
        <f t="shared" si="4"/>
        <v>0.024398148148148145</v>
      </c>
      <c r="K19" s="29">
        <f t="shared" si="5"/>
        <v>18</v>
      </c>
      <c r="L19" s="4">
        <v>0.04814814814814814</v>
      </c>
      <c r="M19" s="28">
        <f t="shared" si="6"/>
        <v>0.01506944444444444</v>
      </c>
      <c r="N19" s="29">
        <f t="shared" si="7"/>
        <v>20</v>
      </c>
      <c r="O19" s="28">
        <f t="shared" si="8"/>
        <v>0.04328703703703703</v>
      </c>
      <c r="P19" s="29">
        <f t="shared" si="9"/>
        <v>18</v>
      </c>
      <c r="Q19" s="30" t="str">
        <f t="shared" si="10"/>
        <v>Kevin Gleeson</v>
      </c>
      <c r="R19" s="53"/>
    </row>
    <row r="20" spans="1:18" ht="12.75">
      <c r="A20" s="29">
        <f t="shared" si="0"/>
        <v>19</v>
      </c>
      <c r="B20" s="15" t="s">
        <v>31</v>
      </c>
      <c r="C20" s="15">
        <v>9</v>
      </c>
      <c r="D20" s="52">
        <v>9</v>
      </c>
      <c r="E20" s="27">
        <f t="shared" si="1"/>
        <v>0.00625</v>
      </c>
      <c r="F20" s="4">
        <v>0.010497685185185186</v>
      </c>
      <c r="G20" s="28">
        <f t="shared" si="2"/>
        <v>0.004247685185185186</v>
      </c>
      <c r="H20" s="29">
        <f t="shared" si="3"/>
        <v>24</v>
      </c>
      <c r="I20" s="4">
        <v>0.033854166666666664</v>
      </c>
      <c r="J20" s="28">
        <f t="shared" si="4"/>
        <v>0.023356481481481478</v>
      </c>
      <c r="K20" s="29">
        <f t="shared" si="5"/>
        <v>12</v>
      </c>
      <c r="L20" s="4">
        <v>0.049652777777777775</v>
      </c>
      <c r="M20" s="28">
        <f t="shared" si="6"/>
        <v>0.01579861111111111</v>
      </c>
      <c r="N20" s="29">
        <f t="shared" si="7"/>
        <v>22</v>
      </c>
      <c r="O20" s="28">
        <f t="shared" si="8"/>
        <v>0.043402777777777776</v>
      </c>
      <c r="P20" s="29">
        <f t="shared" si="9"/>
        <v>19</v>
      </c>
      <c r="Q20" s="30" t="str">
        <f t="shared" si="10"/>
        <v>Mike Whitworth</v>
      </c>
      <c r="R20" s="53"/>
    </row>
    <row r="21" spans="1:18" ht="12.75">
      <c r="A21" s="29">
        <f t="shared" si="0"/>
        <v>20</v>
      </c>
      <c r="B21" s="15" t="s">
        <v>197</v>
      </c>
      <c r="C21" s="15">
        <v>8</v>
      </c>
      <c r="D21" s="52">
        <v>8</v>
      </c>
      <c r="E21" s="27">
        <f t="shared" si="1"/>
        <v>0.005555555555555556</v>
      </c>
      <c r="F21" s="4">
        <v>0.009432870370370371</v>
      </c>
      <c r="G21" s="28">
        <f t="shared" si="2"/>
        <v>0.003877314814814815</v>
      </c>
      <c r="H21" s="29">
        <f t="shared" si="3"/>
        <v>17</v>
      </c>
      <c r="I21" s="4">
        <v>0.034027777777777775</v>
      </c>
      <c r="J21" s="28">
        <f t="shared" si="4"/>
        <v>0.024594907407407406</v>
      </c>
      <c r="K21" s="29">
        <f t="shared" si="5"/>
        <v>19</v>
      </c>
      <c r="L21" s="4">
        <v>0.04913194444444444</v>
      </c>
      <c r="M21" s="28">
        <f t="shared" si="6"/>
        <v>0.015104166666666669</v>
      </c>
      <c r="N21" s="29">
        <f t="shared" si="7"/>
        <v>21</v>
      </c>
      <c r="O21" s="28">
        <f t="shared" si="8"/>
        <v>0.04357638888888889</v>
      </c>
      <c r="P21" s="29">
        <f t="shared" si="9"/>
        <v>20</v>
      </c>
      <c r="Q21" s="30" t="str">
        <f t="shared" si="10"/>
        <v>Clive Shackell</v>
      </c>
      <c r="R21" s="53"/>
    </row>
    <row r="22" spans="1:18" ht="12.75">
      <c r="A22" s="29">
        <f t="shared" si="0"/>
        <v>21</v>
      </c>
      <c r="B22" s="15" t="s">
        <v>203</v>
      </c>
      <c r="C22" s="15">
        <v>12</v>
      </c>
      <c r="D22" s="52">
        <v>12</v>
      </c>
      <c r="E22" s="27">
        <f t="shared" si="1"/>
        <v>0.008333333333333333</v>
      </c>
      <c r="F22" s="4">
        <v>0.012175925925925929</v>
      </c>
      <c r="G22" s="28">
        <f t="shared" si="2"/>
        <v>0.0038425925925925954</v>
      </c>
      <c r="H22" s="29">
        <f t="shared" si="3"/>
        <v>16</v>
      </c>
      <c r="I22" s="4">
        <v>0.0375</v>
      </c>
      <c r="J22" s="28">
        <f t="shared" si="4"/>
        <v>0.02532407407407407</v>
      </c>
      <c r="K22" s="29">
        <f t="shared" si="5"/>
        <v>21</v>
      </c>
      <c r="L22" s="4">
        <v>0.052083333333333336</v>
      </c>
      <c r="M22" s="28">
        <f t="shared" si="6"/>
        <v>0.014583333333333337</v>
      </c>
      <c r="N22" s="29">
        <f t="shared" si="7"/>
        <v>16</v>
      </c>
      <c r="O22" s="28">
        <f t="shared" si="8"/>
        <v>0.04375</v>
      </c>
      <c r="P22" s="29">
        <f t="shared" si="9"/>
        <v>21</v>
      </c>
      <c r="Q22" s="30" t="str">
        <f t="shared" si="10"/>
        <v>Tony Maddison</v>
      </c>
      <c r="R22" s="53"/>
    </row>
    <row r="23" spans="1:18" ht="12.75">
      <c r="A23" s="29">
        <f t="shared" si="0"/>
        <v>22</v>
      </c>
      <c r="B23" s="50" t="s">
        <v>145</v>
      </c>
      <c r="C23" s="15">
        <v>14</v>
      </c>
      <c r="D23" s="52">
        <v>14</v>
      </c>
      <c r="E23" s="27">
        <f t="shared" si="1"/>
        <v>0.009722222222222222</v>
      </c>
      <c r="F23" s="4">
        <v>0.013900462962962962</v>
      </c>
      <c r="G23" s="28">
        <f t="shared" si="2"/>
        <v>0.004178240740740739</v>
      </c>
      <c r="H23" s="29">
        <f t="shared" si="3"/>
        <v>23</v>
      </c>
      <c r="I23" s="4">
        <v>0.03986111111111111</v>
      </c>
      <c r="J23" s="28">
        <f t="shared" si="4"/>
        <v>0.02596064814814815</v>
      </c>
      <c r="K23" s="29">
        <f t="shared" si="5"/>
        <v>22</v>
      </c>
      <c r="L23" s="4">
        <v>0.05465277777777778</v>
      </c>
      <c r="M23" s="28">
        <f t="shared" si="6"/>
        <v>0.014791666666666668</v>
      </c>
      <c r="N23" s="29">
        <f t="shared" si="7"/>
        <v>18</v>
      </c>
      <c r="O23" s="28">
        <f t="shared" si="8"/>
        <v>0.04493055555555556</v>
      </c>
      <c r="P23" s="29">
        <f t="shared" si="9"/>
        <v>22</v>
      </c>
      <c r="Q23" s="30" t="str">
        <f t="shared" si="10"/>
        <v>Hendriette Thorn</v>
      </c>
      <c r="R23" s="53"/>
    </row>
    <row r="24" spans="1:18" ht="12.75">
      <c r="A24" s="29">
        <f t="shared" si="0"/>
        <v>23</v>
      </c>
      <c r="B24" s="15" t="s">
        <v>35</v>
      </c>
      <c r="C24" s="15">
        <v>3</v>
      </c>
      <c r="D24" s="52">
        <v>3</v>
      </c>
      <c r="E24" s="27">
        <f t="shared" si="1"/>
        <v>0.0020833333333333333</v>
      </c>
      <c r="F24" s="4">
        <v>0.006215277777777777</v>
      </c>
      <c r="G24" s="28">
        <f t="shared" si="2"/>
        <v>0.004131944444444443</v>
      </c>
      <c r="H24" s="29">
        <f t="shared" si="3"/>
        <v>21</v>
      </c>
      <c r="I24" s="4">
        <v>0.03284722222222222</v>
      </c>
      <c r="J24" s="28">
        <f t="shared" si="4"/>
        <v>0.026631944444444444</v>
      </c>
      <c r="K24" s="29">
        <f t="shared" si="5"/>
        <v>26</v>
      </c>
      <c r="L24" s="4">
        <v>0.047731481481481486</v>
      </c>
      <c r="M24" s="28">
        <f t="shared" si="6"/>
        <v>0.014884259259259264</v>
      </c>
      <c r="N24" s="29">
        <f t="shared" si="7"/>
        <v>19</v>
      </c>
      <c r="O24" s="28">
        <f t="shared" si="8"/>
        <v>0.04564814814814815</v>
      </c>
      <c r="P24" s="29">
        <f t="shared" si="9"/>
        <v>23</v>
      </c>
      <c r="Q24" s="30" t="str">
        <f t="shared" si="10"/>
        <v>Matt Davis</v>
      </c>
      <c r="R24" s="53"/>
    </row>
    <row r="25" spans="1:18" ht="12.75">
      <c r="A25" s="29">
        <f t="shared" si="0"/>
        <v>24</v>
      </c>
      <c r="B25" s="50" t="s">
        <v>182</v>
      </c>
      <c r="C25" s="15">
        <v>4</v>
      </c>
      <c r="D25" s="52">
        <v>4</v>
      </c>
      <c r="E25" s="27">
        <f t="shared" si="1"/>
        <v>0.002777777777777778</v>
      </c>
      <c r="F25" s="4">
        <v>0.00693287037037037</v>
      </c>
      <c r="G25" s="28">
        <f t="shared" si="2"/>
        <v>0.004155092592592592</v>
      </c>
      <c r="H25" s="29">
        <f t="shared" si="3"/>
        <v>22</v>
      </c>
      <c r="I25" s="4">
        <v>0.033229166666666664</v>
      </c>
      <c r="J25" s="28">
        <f t="shared" si="4"/>
        <v>0.026296296296296293</v>
      </c>
      <c r="K25" s="29">
        <f t="shared" si="5"/>
        <v>25</v>
      </c>
      <c r="L25" s="4">
        <v>0.049074074074074076</v>
      </c>
      <c r="M25" s="28">
        <f t="shared" si="6"/>
        <v>0.01584490740740741</v>
      </c>
      <c r="N25" s="29">
        <f t="shared" si="7"/>
        <v>24</v>
      </c>
      <c r="O25" s="28">
        <f t="shared" si="8"/>
        <v>0.046296296296296294</v>
      </c>
      <c r="P25" s="29">
        <f t="shared" si="9"/>
        <v>24</v>
      </c>
      <c r="Q25" s="30" t="str">
        <f t="shared" si="10"/>
        <v>Susan Turner</v>
      </c>
      <c r="R25" s="53"/>
    </row>
    <row r="26" spans="1:18" ht="12.75">
      <c r="A26" s="29">
        <f t="shared" si="0"/>
        <v>25</v>
      </c>
      <c r="B26" s="15" t="s">
        <v>186</v>
      </c>
      <c r="C26" s="15">
        <v>5</v>
      </c>
      <c r="D26" s="52">
        <v>5</v>
      </c>
      <c r="E26" s="27">
        <f t="shared" si="1"/>
        <v>0.0034722222222222225</v>
      </c>
      <c r="F26" s="4">
        <v>0.00800925925925926</v>
      </c>
      <c r="G26" s="28">
        <f t="shared" si="2"/>
        <v>0.004537037037037037</v>
      </c>
      <c r="H26" s="29">
        <f t="shared" si="3"/>
        <v>26</v>
      </c>
      <c r="I26" s="4">
        <v>0.0341087962962963</v>
      </c>
      <c r="J26" s="28">
        <f t="shared" si="4"/>
        <v>0.02609953703703704</v>
      </c>
      <c r="K26" s="29">
        <f t="shared" si="5"/>
        <v>23</v>
      </c>
      <c r="L26" s="4">
        <v>0.05128472222222222</v>
      </c>
      <c r="M26" s="28">
        <f t="shared" si="6"/>
        <v>0.01717592592592592</v>
      </c>
      <c r="N26" s="29">
        <f t="shared" si="7"/>
        <v>26</v>
      </c>
      <c r="O26" s="28">
        <f t="shared" si="8"/>
        <v>0.047812499999999994</v>
      </c>
      <c r="P26" s="29">
        <f t="shared" si="9"/>
        <v>25</v>
      </c>
      <c r="Q26" s="30" t="str">
        <f t="shared" si="10"/>
        <v>Nick Twist</v>
      </c>
      <c r="R26" s="53"/>
    </row>
    <row r="27" spans="1:18" ht="12.75">
      <c r="A27" s="29">
        <f t="shared" si="0"/>
        <v>26</v>
      </c>
      <c r="B27" s="50" t="s">
        <v>225</v>
      </c>
      <c r="C27" s="15">
        <v>2</v>
      </c>
      <c r="D27" s="52">
        <v>2</v>
      </c>
      <c r="E27" s="27">
        <f t="shared" si="1"/>
        <v>0.001388888888888889</v>
      </c>
      <c r="F27" s="4">
        <v>0.0061342592592592594</v>
      </c>
      <c r="G27" s="28">
        <f t="shared" si="2"/>
        <v>0.00474537037037037</v>
      </c>
      <c r="H27" s="29">
        <f t="shared" si="3"/>
        <v>27</v>
      </c>
      <c r="I27" s="4">
        <v>0.032372685185185185</v>
      </c>
      <c r="J27" s="28">
        <f t="shared" si="4"/>
        <v>0.026238425925925925</v>
      </c>
      <c r="K27" s="29">
        <f t="shared" si="5"/>
        <v>24</v>
      </c>
      <c r="L27" s="4">
        <v>0.04961805555555556</v>
      </c>
      <c r="M27" s="28">
        <f t="shared" si="6"/>
        <v>0.017245370370370376</v>
      </c>
      <c r="N27" s="29">
        <f t="shared" si="7"/>
        <v>27</v>
      </c>
      <c r="O27" s="28">
        <f t="shared" si="8"/>
        <v>0.04822916666666667</v>
      </c>
      <c r="P27" s="29">
        <f t="shared" si="9"/>
        <v>26</v>
      </c>
      <c r="Q27" s="30" t="str">
        <f t="shared" si="10"/>
        <v>Anita Donaldson</v>
      </c>
      <c r="R27" s="53"/>
    </row>
    <row r="28" spans="1:18" ht="12.75">
      <c r="A28" s="29">
        <f t="shared" si="0"/>
        <v>27</v>
      </c>
      <c r="B28" s="50" t="s">
        <v>185</v>
      </c>
      <c r="C28" s="15">
        <v>1</v>
      </c>
      <c r="D28" s="52">
        <v>1</v>
      </c>
      <c r="E28" s="27">
        <f t="shared" si="1"/>
        <v>0.0006944444444444445</v>
      </c>
      <c r="F28" s="4">
        <v>0.005127314814814815</v>
      </c>
      <c r="G28" s="28">
        <f t="shared" si="2"/>
        <v>0.00443287037037037</v>
      </c>
      <c r="H28" s="29">
        <f t="shared" si="3"/>
        <v>25</v>
      </c>
      <c r="I28" s="4">
        <v>0.032858796296296296</v>
      </c>
      <c r="J28" s="28">
        <f t="shared" si="4"/>
        <v>0.027731481481481482</v>
      </c>
      <c r="K28" s="29">
        <f t="shared" si="5"/>
        <v>28</v>
      </c>
      <c r="L28" s="4">
        <v>0.04958333333333333</v>
      </c>
      <c r="M28" s="28">
        <f t="shared" si="6"/>
        <v>0.016724537037037038</v>
      </c>
      <c r="N28" s="29">
        <f t="shared" si="7"/>
        <v>25</v>
      </c>
      <c r="O28" s="28">
        <f t="shared" si="8"/>
        <v>0.04888888888888889</v>
      </c>
      <c r="P28" s="29">
        <f t="shared" si="9"/>
        <v>27</v>
      </c>
      <c r="Q28" s="30" t="str">
        <f t="shared" si="10"/>
        <v>Victoria Mills</v>
      </c>
      <c r="R28" s="53"/>
    </row>
    <row r="29" spans="1:18" ht="12.75">
      <c r="A29" s="29">
        <f t="shared" si="0"/>
        <v>28</v>
      </c>
      <c r="B29" s="50" t="s">
        <v>151</v>
      </c>
      <c r="C29" s="15">
        <v>10</v>
      </c>
      <c r="D29" s="52">
        <v>10</v>
      </c>
      <c r="E29" s="27">
        <f t="shared" si="1"/>
        <v>0.006944444444444445</v>
      </c>
      <c r="F29" s="4">
        <v>0.011851851851851851</v>
      </c>
      <c r="G29" s="28">
        <f t="shared" si="2"/>
        <v>0.004907407407407406</v>
      </c>
      <c r="H29" s="29">
        <f t="shared" si="3"/>
        <v>28</v>
      </c>
      <c r="I29" s="4">
        <v>0.03928240740740741</v>
      </c>
      <c r="J29" s="28">
        <f t="shared" si="4"/>
        <v>0.027430555555555562</v>
      </c>
      <c r="K29" s="29">
        <f t="shared" si="5"/>
        <v>27</v>
      </c>
      <c r="L29" s="4">
        <v>0.05806712962962962</v>
      </c>
      <c r="M29" s="28">
        <f t="shared" si="6"/>
        <v>0.01878472222222221</v>
      </c>
      <c r="N29" s="29">
        <f t="shared" si="7"/>
        <v>28</v>
      </c>
      <c r="O29" s="28">
        <f t="shared" si="8"/>
        <v>0.05112268518518518</v>
      </c>
      <c r="P29" s="29">
        <f t="shared" si="9"/>
        <v>28</v>
      </c>
      <c r="Q29" s="30" t="str">
        <f t="shared" si="10"/>
        <v>Kate Smith</v>
      </c>
      <c r="R29" s="53"/>
    </row>
  </sheetData>
  <conditionalFormatting sqref="J2:J29 M2:M29 O2:O29 R2:R29 G2:G29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4" customWidth="1"/>
    <col min="2" max="2" width="18.421875" style="14" customWidth="1"/>
    <col min="3" max="3" width="3.7109375" style="14" customWidth="1"/>
    <col min="4" max="4" width="4.140625" style="14" customWidth="1"/>
    <col min="5" max="6" width="6.28125" style="6" customWidth="1"/>
    <col min="7" max="7" width="6.57421875" style="6" customWidth="1"/>
    <col min="8" max="8" width="5.00390625" style="6" customWidth="1"/>
    <col min="9" max="10" width="6.7109375" style="6" customWidth="1"/>
    <col min="11" max="11" width="5.00390625" style="6" customWidth="1"/>
    <col min="12" max="12" width="7.28125" style="6" customWidth="1"/>
    <col min="13" max="13" width="7.421875" style="6" customWidth="1"/>
    <col min="14" max="14" width="5.00390625" style="6" customWidth="1"/>
    <col min="15" max="15" width="6.7109375" style="6" customWidth="1"/>
    <col min="16" max="16" width="5.140625" style="6" customWidth="1"/>
    <col min="17" max="17" width="18.28125" style="14" customWidth="1"/>
    <col min="18" max="16384" width="8.8515625" style="14" customWidth="1"/>
  </cols>
  <sheetData>
    <row r="1" spans="1:19" ht="12.75">
      <c r="A1" s="12" t="s">
        <v>150</v>
      </c>
      <c r="B1" s="12" t="s">
        <v>1</v>
      </c>
      <c r="C1" s="12" t="s">
        <v>136</v>
      </c>
      <c r="D1" s="12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3" t="s">
        <v>11</v>
      </c>
      <c r="Q1" s="12" t="s">
        <v>1</v>
      </c>
      <c r="R1" s="2" t="s">
        <v>205</v>
      </c>
      <c r="S1" s="2" t="s">
        <v>206</v>
      </c>
    </row>
    <row r="2" spans="1:18" ht="12.75">
      <c r="A2" s="29">
        <f aca="true" t="shared" si="0" ref="A2:A36">P2</f>
        <v>1</v>
      </c>
      <c r="B2" s="15" t="s">
        <v>20</v>
      </c>
      <c r="C2" s="15">
        <v>34</v>
      </c>
      <c r="D2" s="52">
        <v>34</v>
      </c>
      <c r="E2" s="27">
        <f aca="true" t="shared" si="1" ref="E2:E36">IF(ISBLANK($D2),"",TIMEVALUE("0:1")*D2)</f>
        <v>0.02361111111111111</v>
      </c>
      <c r="F2" s="4">
        <v>0.026921296296296294</v>
      </c>
      <c r="G2" s="28">
        <f aca="true" t="shared" si="2" ref="G2:G36">IF(F2="dnf","dnf",IF(ISBLANK(F2),"",F2-E2))</f>
        <v>0.0033101851851851834</v>
      </c>
      <c r="H2" s="29">
        <f aca="true" t="shared" si="3" ref="H2:H36">IF(ISBLANK(F2),"",IF(F2="dnf","dnf",RANK(G2,G$2:G$36,1)))</f>
        <v>2</v>
      </c>
      <c r="I2" s="4">
        <v>0.047442129629629626</v>
      </c>
      <c r="J2" s="28">
        <f aca="true" t="shared" si="4" ref="J2:J36">IF(I2="dnf","dnf",IF(ISBLANK(I2),"",I2-F2))</f>
        <v>0.020520833333333332</v>
      </c>
      <c r="K2" s="29">
        <f aca="true" t="shared" si="5" ref="K2:K36">IF(ISBLANK(I2),"",IF(I2="dnf","dnf",RANK(J2,J$2:J$36,1)))</f>
        <v>3</v>
      </c>
      <c r="L2" s="4">
        <v>0.058888888888888886</v>
      </c>
      <c r="M2" s="28">
        <f aca="true" t="shared" si="6" ref="M2:M36">IF(L2="dnf","dnf",IF(ISBLANK(L2),"",L2-I2))</f>
        <v>0.01144675925925926</v>
      </c>
      <c r="N2" s="29">
        <f aca="true" t="shared" si="7" ref="N2:N36">IF(ISBLANK(L2),"",IF(L2="dnf","dnf",RANK(M2,M$2:M$36,1)))</f>
        <v>1</v>
      </c>
      <c r="O2" s="28">
        <f aca="true" t="shared" si="8" ref="O2:O36">IF(L2="dnf","dnf",IF(ISBLANK(L2),"",G2+J2+M2))</f>
        <v>0.035277777777777776</v>
      </c>
      <c r="P2" s="29">
        <f aca="true" t="shared" si="9" ref="P2:P36">IF(ISBLANK(L2),"",IF(N2="dnf","dnf",RANK(O2,O$2:O$36,1)))</f>
        <v>1</v>
      </c>
      <c r="Q2" s="30" t="str">
        <f aca="true" t="shared" si="10" ref="Q2:Q36">B2</f>
        <v>Crispin Hetherington</v>
      </c>
      <c r="R2" s="53"/>
    </row>
    <row r="3" spans="1:18" ht="12.75">
      <c r="A3" s="29">
        <f t="shared" si="0"/>
        <v>2</v>
      </c>
      <c r="B3" s="15" t="s">
        <v>128</v>
      </c>
      <c r="C3" s="15">
        <v>22</v>
      </c>
      <c r="D3" s="52">
        <v>22</v>
      </c>
      <c r="E3" s="27">
        <f t="shared" si="1"/>
        <v>0.015277777777777779</v>
      </c>
      <c r="F3" s="4">
        <v>0.018645833333333334</v>
      </c>
      <c r="G3" s="28">
        <f t="shared" si="2"/>
        <v>0.0033680555555555547</v>
      </c>
      <c r="H3" s="29">
        <f t="shared" si="3"/>
        <v>3</v>
      </c>
      <c r="I3" s="4">
        <v>0.039050925925925926</v>
      </c>
      <c r="J3" s="28">
        <f t="shared" si="4"/>
        <v>0.020405092592592593</v>
      </c>
      <c r="K3" s="29">
        <f t="shared" si="5"/>
        <v>2</v>
      </c>
      <c r="L3" s="4">
        <v>0.05148148148148149</v>
      </c>
      <c r="M3" s="28">
        <f t="shared" si="6"/>
        <v>0.012430555555555563</v>
      </c>
      <c r="N3" s="29">
        <f t="shared" si="7"/>
        <v>2</v>
      </c>
      <c r="O3" s="28">
        <f t="shared" si="8"/>
        <v>0.03620370370370371</v>
      </c>
      <c r="P3" s="29">
        <f t="shared" si="9"/>
        <v>2</v>
      </c>
      <c r="Q3" s="30" t="str">
        <f t="shared" si="10"/>
        <v>Sean Nicolle</v>
      </c>
      <c r="R3" s="53"/>
    </row>
    <row r="4" spans="1:18" ht="12.75">
      <c r="A4" s="29">
        <f t="shared" si="0"/>
        <v>3</v>
      </c>
      <c r="B4" s="15" t="s">
        <v>189</v>
      </c>
      <c r="C4" s="15">
        <v>33</v>
      </c>
      <c r="D4" s="52">
        <v>33</v>
      </c>
      <c r="E4" s="27">
        <f t="shared" si="1"/>
        <v>0.02291666666666667</v>
      </c>
      <c r="F4" s="4">
        <v>0.026435185185185187</v>
      </c>
      <c r="G4" s="28">
        <f t="shared" si="2"/>
        <v>0.003518518518518518</v>
      </c>
      <c r="H4" s="29">
        <f t="shared" si="3"/>
        <v>7</v>
      </c>
      <c r="I4" s="4">
        <v>0.046597222222222213</v>
      </c>
      <c r="J4" s="28">
        <f t="shared" si="4"/>
        <v>0.020162037037037027</v>
      </c>
      <c r="K4" s="29">
        <f t="shared" si="5"/>
        <v>1</v>
      </c>
      <c r="L4" s="4">
        <v>0.059710648148148145</v>
      </c>
      <c r="M4" s="28">
        <f t="shared" si="6"/>
        <v>0.013113425925925931</v>
      </c>
      <c r="N4" s="29">
        <f t="shared" si="7"/>
        <v>8</v>
      </c>
      <c r="O4" s="28">
        <f t="shared" si="8"/>
        <v>0.036793981481481476</v>
      </c>
      <c r="P4" s="29">
        <f t="shared" si="9"/>
        <v>3</v>
      </c>
      <c r="Q4" s="30" t="str">
        <f t="shared" si="10"/>
        <v>Ian Loades</v>
      </c>
      <c r="R4" s="53"/>
    </row>
    <row r="5" spans="1:18" ht="12.75">
      <c r="A5" s="29">
        <f t="shared" si="0"/>
        <v>4</v>
      </c>
      <c r="B5" s="15" t="s">
        <v>120</v>
      </c>
      <c r="C5" s="15">
        <v>32</v>
      </c>
      <c r="D5" s="52">
        <v>32</v>
      </c>
      <c r="E5" s="27">
        <f t="shared" si="1"/>
        <v>0.022222222222222223</v>
      </c>
      <c r="F5" s="4">
        <v>0.02578703703703704</v>
      </c>
      <c r="G5" s="28">
        <f t="shared" si="2"/>
        <v>0.003564814814814816</v>
      </c>
      <c r="H5" s="29">
        <f t="shared" si="3"/>
        <v>9</v>
      </c>
      <c r="I5" s="4">
        <v>0.0465625</v>
      </c>
      <c r="J5" s="28">
        <f t="shared" si="4"/>
        <v>0.02077546296296296</v>
      </c>
      <c r="K5" s="29">
        <f t="shared" si="5"/>
        <v>4</v>
      </c>
      <c r="L5" s="4">
        <v>0.05927083333333333</v>
      </c>
      <c r="M5" s="28">
        <f t="shared" si="6"/>
        <v>0.012708333333333328</v>
      </c>
      <c r="N5" s="29">
        <f t="shared" si="7"/>
        <v>3</v>
      </c>
      <c r="O5" s="28">
        <f t="shared" si="8"/>
        <v>0.0370486111111111</v>
      </c>
      <c r="P5" s="29">
        <f t="shared" si="9"/>
        <v>4</v>
      </c>
      <c r="Q5" s="30" t="str">
        <f t="shared" si="10"/>
        <v>Jim Thorn</v>
      </c>
      <c r="R5" s="53"/>
    </row>
    <row r="6" spans="1:18" ht="12.75">
      <c r="A6" s="29">
        <f t="shared" si="0"/>
        <v>5</v>
      </c>
      <c r="B6" s="15" t="s">
        <v>142</v>
      </c>
      <c r="C6" s="15">
        <v>23</v>
      </c>
      <c r="D6" s="52">
        <v>23</v>
      </c>
      <c r="E6" s="27">
        <f t="shared" si="1"/>
        <v>0.015972222222222224</v>
      </c>
      <c r="F6" s="4">
        <v>0.019375</v>
      </c>
      <c r="G6" s="28">
        <f t="shared" si="2"/>
        <v>0.0034027777777777754</v>
      </c>
      <c r="H6" s="29">
        <f t="shared" si="3"/>
        <v>4</v>
      </c>
      <c r="I6" s="4">
        <v>0.04141203703703704</v>
      </c>
      <c r="J6" s="28">
        <f t="shared" si="4"/>
        <v>0.02203703703703704</v>
      </c>
      <c r="K6" s="29">
        <f t="shared" si="5"/>
        <v>8</v>
      </c>
      <c r="L6" s="4">
        <v>0.05421296296296296</v>
      </c>
      <c r="M6" s="28">
        <f t="shared" si="6"/>
        <v>0.012800925925925924</v>
      </c>
      <c r="N6" s="29">
        <f t="shared" si="7"/>
        <v>4</v>
      </c>
      <c r="O6" s="28">
        <f t="shared" si="8"/>
        <v>0.03824074074074074</v>
      </c>
      <c r="P6" s="29">
        <f t="shared" si="9"/>
        <v>5</v>
      </c>
      <c r="Q6" s="30" t="str">
        <f t="shared" si="10"/>
        <v>Peter Godwin</v>
      </c>
      <c r="R6" s="53"/>
    </row>
    <row r="7" spans="1:18" ht="12.75">
      <c r="A7" s="29">
        <f t="shared" si="0"/>
        <v>6</v>
      </c>
      <c r="B7" s="15" t="s">
        <v>23</v>
      </c>
      <c r="C7" s="15">
        <v>28</v>
      </c>
      <c r="D7" s="52">
        <v>28</v>
      </c>
      <c r="E7" s="27">
        <f t="shared" si="1"/>
        <v>0.019444444444444445</v>
      </c>
      <c r="F7" s="4">
        <v>0.023067129629629632</v>
      </c>
      <c r="G7" s="28">
        <f t="shared" si="2"/>
        <v>0.003622685185185187</v>
      </c>
      <c r="H7" s="29">
        <f t="shared" si="3"/>
        <v>10</v>
      </c>
      <c r="I7" s="4">
        <v>0.044236111111111115</v>
      </c>
      <c r="J7" s="28">
        <f t="shared" si="4"/>
        <v>0.021168981481481483</v>
      </c>
      <c r="K7" s="29">
        <f t="shared" si="5"/>
        <v>6</v>
      </c>
      <c r="L7" s="4">
        <v>0.05821759259259259</v>
      </c>
      <c r="M7" s="28">
        <f t="shared" si="6"/>
        <v>0.013981481481481477</v>
      </c>
      <c r="N7" s="29">
        <f t="shared" si="7"/>
        <v>15</v>
      </c>
      <c r="O7" s="28">
        <f t="shared" si="8"/>
        <v>0.03877314814814815</v>
      </c>
      <c r="P7" s="29">
        <f t="shared" si="9"/>
        <v>6</v>
      </c>
      <c r="Q7" s="30" t="str">
        <f t="shared" si="10"/>
        <v>James McLaughlin</v>
      </c>
      <c r="R7" s="53"/>
    </row>
    <row r="8" spans="1:18" ht="12.75">
      <c r="A8" s="29">
        <f t="shared" si="0"/>
        <v>7</v>
      </c>
      <c r="B8" s="15" t="s">
        <v>140</v>
      </c>
      <c r="C8" s="15">
        <v>21</v>
      </c>
      <c r="D8" s="52">
        <v>21</v>
      </c>
      <c r="E8" s="27">
        <f t="shared" si="1"/>
        <v>0.014583333333333334</v>
      </c>
      <c r="F8" s="4">
        <v>0.01810185185185185</v>
      </c>
      <c r="G8" s="28">
        <f t="shared" si="2"/>
        <v>0.003518518518518518</v>
      </c>
      <c r="H8" s="29">
        <f t="shared" si="3"/>
        <v>7</v>
      </c>
      <c r="I8" s="4">
        <v>0.04059027777777778</v>
      </c>
      <c r="J8" s="28">
        <f t="shared" si="4"/>
        <v>0.02248842592592593</v>
      </c>
      <c r="K8" s="29">
        <f t="shared" si="5"/>
        <v>13</v>
      </c>
      <c r="L8" s="4">
        <v>0.05361111111111111</v>
      </c>
      <c r="M8" s="28">
        <f t="shared" si="6"/>
        <v>0.013020833333333329</v>
      </c>
      <c r="N8" s="29">
        <f t="shared" si="7"/>
        <v>5</v>
      </c>
      <c r="O8" s="28">
        <f t="shared" si="8"/>
        <v>0.03902777777777777</v>
      </c>
      <c r="P8" s="29">
        <f t="shared" si="9"/>
        <v>7</v>
      </c>
      <c r="Q8" s="30" t="str">
        <f t="shared" si="10"/>
        <v>James Messer</v>
      </c>
      <c r="R8" s="53"/>
    </row>
    <row r="9" spans="1:18" ht="12.75">
      <c r="A9" s="29">
        <f t="shared" si="0"/>
        <v>8</v>
      </c>
      <c r="B9" s="15" t="s">
        <v>200</v>
      </c>
      <c r="C9" s="15">
        <v>30</v>
      </c>
      <c r="D9" s="52">
        <v>30</v>
      </c>
      <c r="E9" s="27">
        <f t="shared" si="1"/>
        <v>0.020833333333333336</v>
      </c>
      <c r="F9" s="4">
        <v>0.024131944444444445</v>
      </c>
      <c r="G9" s="28">
        <f t="shared" si="2"/>
        <v>0.00329861111111111</v>
      </c>
      <c r="H9" s="29">
        <f t="shared" si="3"/>
        <v>1</v>
      </c>
      <c r="I9" s="4">
        <v>0.04684027777777778</v>
      </c>
      <c r="J9" s="28">
        <f t="shared" si="4"/>
        <v>0.022708333333333334</v>
      </c>
      <c r="K9" s="29">
        <f t="shared" si="5"/>
        <v>15</v>
      </c>
      <c r="L9" s="4">
        <v>0.059895833333333336</v>
      </c>
      <c r="M9" s="28">
        <f t="shared" si="6"/>
        <v>0.013055555555555556</v>
      </c>
      <c r="N9" s="29">
        <f t="shared" si="7"/>
        <v>7</v>
      </c>
      <c r="O9" s="28">
        <f t="shared" si="8"/>
        <v>0.0390625</v>
      </c>
      <c r="P9" s="29">
        <f t="shared" si="9"/>
        <v>8</v>
      </c>
      <c r="Q9" s="30" t="str">
        <f t="shared" si="10"/>
        <v>Nick Baimbridge</v>
      </c>
      <c r="R9" s="53"/>
    </row>
    <row r="10" spans="1:18" ht="12.75">
      <c r="A10" s="29">
        <f t="shared" si="0"/>
        <v>9</v>
      </c>
      <c r="B10" s="15" t="s">
        <v>181</v>
      </c>
      <c r="C10" s="15">
        <v>26</v>
      </c>
      <c r="D10" s="52">
        <v>26</v>
      </c>
      <c r="E10" s="27">
        <f t="shared" si="1"/>
        <v>0.018055555555555557</v>
      </c>
      <c r="F10" s="4">
        <v>0.021805555555555554</v>
      </c>
      <c r="G10" s="28">
        <f t="shared" si="2"/>
        <v>0.0037499999999999964</v>
      </c>
      <c r="H10" s="29">
        <f t="shared" si="3"/>
        <v>12</v>
      </c>
      <c r="I10" s="4">
        <v>0.04421296296296296</v>
      </c>
      <c r="J10" s="28">
        <f t="shared" si="4"/>
        <v>0.022407407407407407</v>
      </c>
      <c r="K10" s="29">
        <f t="shared" si="5"/>
        <v>12</v>
      </c>
      <c r="L10" s="4">
        <v>0.05739583333333334</v>
      </c>
      <c r="M10" s="28">
        <f t="shared" si="6"/>
        <v>0.01318287037037038</v>
      </c>
      <c r="N10" s="29">
        <f t="shared" si="7"/>
        <v>9</v>
      </c>
      <c r="O10" s="28">
        <f t="shared" si="8"/>
        <v>0.03934027777777778</v>
      </c>
      <c r="P10" s="29">
        <f t="shared" si="9"/>
        <v>9</v>
      </c>
      <c r="Q10" s="30" t="str">
        <f t="shared" si="10"/>
        <v>Ross Muir</v>
      </c>
      <c r="R10" s="53"/>
    </row>
    <row r="11" spans="1:18" ht="12.75">
      <c r="A11" s="29">
        <f t="shared" si="0"/>
        <v>10</v>
      </c>
      <c r="B11" s="15" t="s">
        <v>163</v>
      </c>
      <c r="C11" s="15">
        <v>24</v>
      </c>
      <c r="D11" s="52">
        <v>24</v>
      </c>
      <c r="E11" s="27">
        <f t="shared" si="1"/>
        <v>0.016666666666666666</v>
      </c>
      <c r="F11" s="4">
        <v>0.020127314814814817</v>
      </c>
      <c r="G11" s="28">
        <f t="shared" si="2"/>
        <v>0.00346064814814815</v>
      </c>
      <c r="H11" s="29">
        <f t="shared" si="3"/>
        <v>6</v>
      </c>
      <c r="I11" s="4">
        <v>0.04245370370370371</v>
      </c>
      <c r="J11" s="28">
        <f t="shared" si="4"/>
        <v>0.022326388888888892</v>
      </c>
      <c r="K11" s="29">
        <f t="shared" si="5"/>
        <v>11</v>
      </c>
      <c r="L11" s="4">
        <v>0.05628472222222222</v>
      </c>
      <c r="M11" s="28">
        <f t="shared" si="6"/>
        <v>0.013831018518518513</v>
      </c>
      <c r="N11" s="29">
        <f t="shared" si="7"/>
        <v>13</v>
      </c>
      <c r="O11" s="28">
        <f t="shared" si="8"/>
        <v>0.03961805555555556</v>
      </c>
      <c r="P11" s="29">
        <f t="shared" si="9"/>
        <v>10</v>
      </c>
      <c r="Q11" s="30" t="str">
        <f t="shared" si="10"/>
        <v>Ollie Bates (g)</v>
      </c>
      <c r="R11" s="53"/>
    </row>
    <row r="12" spans="1:18" ht="12.75">
      <c r="A12" s="29">
        <f t="shared" si="0"/>
        <v>11</v>
      </c>
      <c r="B12" s="15" t="s">
        <v>221</v>
      </c>
      <c r="C12" s="15">
        <v>14</v>
      </c>
      <c r="D12" s="52">
        <v>14</v>
      </c>
      <c r="E12" s="27">
        <f t="shared" si="1"/>
        <v>0.009722222222222222</v>
      </c>
      <c r="F12" s="4">
        <v>0.013587962962962963</v>
      </c>
      <c r="G12" s="28">
        <f t="shared" si="2"/>
        <v>0.0038657407407407408</v>
      </c>
      <c r="H12" s="29">
        <f t="shared" si="3"/>
        <v>17</v>
      </c>
      <c r="I12" s="4">
        <v>0.035729166666666666</v>
      </c>
      <c r="J12" s="28">
        <f t="shared" si="4"/>
        <v>0.022141203703703705</v>
      </c>
      <c r="K12" s="29">
        <f t="shared" si="5"/>
        <v>9</v>
      </c>
      <c r="L12" s="4">
        <v>0.04974537037037038</v>
      </c>
      <c r="M12" s="28">
        <f t="shared" si="6"/>
        <v>0.014016203703703711</v>
      </c>
      <c r="N12" s="29">
        <f t="shared" si="7"/>
        <v>16</v>
      </c>
      <c r="O12" s="28">
        <f t="shared" si="8"/>
        <v>0.040023148148148155</v>
      </c>
      <c r="P12" s="29">
        <f t="shared" si="9"/>
        <v>11</v>
      </c>
      <c r="Q12" s="30" t="str">
        <f t="shared" si="10"/>
        <v>Adrian Pugh</v>
      </c>
      <c r="R12" s="53"/>
    </row>
    <row r="13" spans="1:18" ht="12.75">
      <c r="A13" s="29">
        <f t="shared" si="0"/>
        <v>12</v>
      </c>
      <c r="B13" s="15" t="s">
        <v>209</v>
      </c>
      <c r="C13" s="15">
        <v>20</v>
      </c>
      <c r="D13" s="52">
        <v>20</v>
      </c>
      <c r="E13" s="27">
        <f t="shared" si="1"/>
        <v>0.01388888888888889</v>
      </c>
      <c r="F13" s="4">
        <v>0.01792824074074074</v>
      </c>
      <c r="G13" s="28">
        <f t="shared" si="2"/>
        <v>0.004039351851851851</v>
      </c>
      <c r="H13" s="29">
        <f t="shared" si="3"/>
        <v>20</v>
      </c>
      <c r="I13" s="4">
        <v>0.040462962962962964</v>
      </c>
      <c r="J13" s="28">
        <f t="shared" si="4"/>
        <v>0.022534722222222223</v>
      </c>
      <c r="K13" s="29">
        <f t="shared" si="5"/>
        <v>14</v>
      </c>
      <c r="L13" s="4">
        <v>0.05434027777777778</v>
      </c>
      <c r="M13" s="28">
        <f t="shared" si="6"/>
        <v>0.013877314814814815</v>
      </c>
      <c r="N13" s="29">
        <f t="shared" si="7"/>
        <v>14</v>
      </c>
      <c r="O13" s="28">
        <f t="shared" si="8"/>
        <v>0.04045138888888889</v>
      </c>
      <c r="P13" s="29">
        <f t="shared" si="9"/>
        <v>12</v>
      </c>
      <c r="Q13" s="30" t="str">
        <f t="shared" si="10"/>
        <v>Tony Turner</v>
      </c>
      <c r="R13" s="53"/>
    </row>
    <row r="14" spans="1:18" ht="12.75">
      <c r="A14" s="29">
        <f t="shared" si="0"/>
        <v>13</v>
      </c>
      <c r="B14" s="15" t="s">
        <v>16</v>
      </c>
      <c r="C14" s="15">
        <v>31</v>
      </c>
      <c r="D14" s="52">
        <v>31</v>
      </c>
      <c r="E14" s="27">
        <f t="shared" si="1"/>
        <v>0.021527777777777778</v>
      </c>
      <c r="F14" s="4">
        <v>0.02560185185185185</v>
      </c>
      <c r="G14" s="28">
        <f t="shared" si="2"/>
        <v>0.004074074074074074</v>
      </c>
      <c r="H14" s="29">
        <f t="shared" si="3"/>
        <v>22</v>
      </c>
      <c r="I14" s="4">
        <v>0.04657407407407407</v>
      </c>
      <c r="J14" s="28">
        <f t="shared" si="4"/>
        <v>0.020972222222222222</v>
      </c>
      <c r="K14" s="29">
        <f t="shared" si="5"/>
        <v>5</v>
      </c>
      <c r="L14" s="4">
        <v>0.06200231481481481</v>
      </c>
      <c r="M14" s="28">
        <f t="shared" si="6"/>
        <v>0.015428240740740735</v>
      </c>
      <c r="N14" s="29">
        <f t="shared" si="7"/>
        <v>25</v>
      </c>
      <c r="O14" s="28">
        <f t="shared" si="8"/>
        <v>0.04047453703703703</v>
      </c>
      <c r="P14" s="29">
        <f t="shared" si="9"/>
        <v>13</v>
      </c>
      <c r="Q14" s="30" t="str">
        <f t="shared" si="10"/>
        <v>Robert Rickman</v>
      </c>
      <c r="R14" s="53"/>
    </row>
    <row r="15" spans="1:18" ht="12.75">
      <c r="A15" s="29">
        <f t="shared" si="0"/>
        <v>14</v>
      </c>
      <c r="B15" s="15" t="s">
        <v>152</v>
      </c>
      <c r="C15" s="15">
        <v>29</v>
      </c>
      <c r="D15" s="52">
        <v>29</v>
      </c>
      <c r="E15" s="27">
        <f t="shared" si="1"/>
        <v>0.02013888888888889</v>
      </c>
      <c r="F15" s="4">
        <v>0.02377314814814815</v>
      </c>
      <c r="G15" s="28">
        <f t="shared" si="2"/>
        <v>0.0036342592592592607</v>
      </c>
      <c r="H15" s="29">
        <f t="shared" si="3"/>
        <v>11</v>
      </c>
      <c r="I15" s="4">
        <v>0.047002314814814816</v>
      </c>
      <c r="J15" s="28">
        <f t="shared" si="4"/>
        <v>0.023229166666666665</v>
      </c>
      <c r="K15" s="29">
        <f t="shared" si="5"/>
        <v>17</v>
      </c>
      <c r="L15" s="4">
        <v>0.06063657407407407</v>
      </c>
      <c r="M15" s="28">
        <f t="shared" si="6"/>
        <v>0.013634259259259256</v>
      </c>
      <c r="N15" s="29">
        <f t="shared" si="7"/>
        <v>10</v>
      </c>
      <c r="O15" s="28">
        <f t="shared" si="8"/>
        <v>0.04049768518518518</v>
      </c>
      <c r="P15" s="29">
        <f t="shared" si="9"/>
        <v>14</v>
      </c>
      <c r="Q15" s="30" t="str">
        <f t="shared" si="10"/>
        <v>Richard Dunbabin</v>
      </c>
      <c r="R15" s="53"/>
    </row>
    <row r="16" spans="1:18" ht="12.75">
      <c r="A16" s="29">
        <f t="shared" si="0"/>
        <v>15</v>
      </c>
      <c r="B16" s="15" t="s">
        <v>159</v>
      </c>
      <c r="C16" s="15">
        <v>27</v>
      </c>
      <c r="D16" s="52">
        <v>27</v>
      </c>
      <c r="E16" s="27">
        <f t="shared" si="1"/>
        <v>0.01875</v>
      </c>
      <c r="F16" s="4">
        <v>0.02259259259259259</v>
      </c>
      <c r="G16" s="28">
        <f t="shared" si="2"/>
        <v>0.003842592592592592</v>
      </c>
      <c r="H16" s="29">
        <f t="shared" si="3"/>
        <v>14</v>
      </c>
      <c r="I16" s="4">
        <v>0.04405092592592592</v>
      </c>
      <c r="J16" s="28">
        <f t="shared" si="4"/>
        <v>0.021458333333333326</v>
      </c>
      <c r="K16" s="29">
        <f t="shared" si="5"/>
        <v>7</v>
      </c>
      <c r="L16" s="4">
        <v>0.059513888888888894</v>
      </c>
      <c r="M16" s="28">
        <f t="shared" si="6"/>
        <v>0.015462962962962977</v>
      </c>
      <c r="N16" s="29">
        <f t="shared" si="7"/>
        <v>26</v>
      </c>
      <c r="O16" s="28">
        <f t="shared" si="8"/>
        <v>0.04076388888888889</v>
      </c>
      <c r="P16" s="29">
        <f t="shared" si="9"/>
        <v>15</v>
      </c>
      <c r="Q16" s="30" t="str">
        <f t="shared" si="10"/>
        <v>Robert Wilkinson</v>
      </c>
      <c r="R16" s="53"/>
    </row>
    <row r="17" spans="1:18" ht="12.75">
      <c r="A17" s="29">
        <f t="shared" si="0"/>
        <v>16</v>
      </c>
      <c r="B17" s="50" t="s">
        <v>192</v>
      </c>
      <c r="C17" s="15">
        <v>11</v>
      </c>
      <c r="D17" s="52">
        <v>11</v>
      </c>
      <c r="E17" s="27">
        <f t="shared" si="1"/>
        <v>0.0076388888888888895</v>
      </c>
      <c r="F17" s="4">
        <v>0.011631944444444445</v>
      </c>
      <c r="G17" s="28">
        <f t="shared" si="2"/>
        <v>0.003993055555555555</v>
      </c>
      <c r="H17" s="29">
        <f t="shared" si="3"/>
        <v>19</v>
      </c>
      <c r="I17" s="4">
        <v>0.034826388888888886</v>
      </c>
      <c r="J17" s="28">
        <f t="shared" si="4"/>
        <v>0.02319444444444444</v>
      </c>
      <c r="K17" s="29">
        <f t="shared" si="5"/>
        <v>16</v>
      </c>
      <c r="L17" s="4">
        <v>0.04849537037037036</v>
      </c>
      <c r="M17" s="28">
        <f t="shared" si="6"/>
        <v>0.013668981481481476</v>
      </c>
      <c r="N17" s="29">
        <f t="shared" si="7"/>
        <v>11</v>
      </c>
      <c r="O17" s="28">
        <f t="shared" si="8"/>
        <v>0.04085648148148147</v>
      </c>
      <c r="P17" s="29">
        <f t="shared" si="9"/>
        <v>16</v>
      </c>
      <c r="Q17" s="30" t="str">
        <f t="shared" si="10"/>
        <v>Ruth Burnett</v>
      </c>
      <c r="R17" s="53"/>
    </row>
    <row r="18" spans="1:18" ht="12.75">
      <c r="A18" s="29">
        <f t="shared" si="0"/>
        <v>17</v>
      </c>
      <c r="B18" s="15" t="s">
        <v>216</v>
      </c>
      <c r="C18" s="15">
        <v>25</v>
      </c>
      <c r="D18" s="52">
        <v>25</v>
      </c>
      <c r="E18" s="27">
        <f t="shared" si="1"/>
        <v>0.017361111111111112</v>
      </c>
      <c r="F18" s="4">
        <v>0.02113425925925926</v>
      </c>
      <c r="G18" s="28">
        <f t="shared" si="2"/>
        <v>0.003773148148148147</v>
      </c>
      <c r="H18" s="29">
        <f t="shared" si="3"/>
        <v>13</v>
      </c>
      <c r="I18" s="4">
        <v>0.04480324074074074</v>
      </c>
      <c r="J18" s="28">
        <f t="shared" si="4"/>
        <v>0.023668981481481482</v>
      </c>
      <c r="K18" s="29">
        <f t="shared" si="5"/>
        <v>20</v>
      </c>
      <c r="L18" s="4">
        <v>0.05858796296296296</v>
      </c>
      <c r="M18" s="28">
        <f t="shared" si="6"/>
        <v>0.013784722222222219</v>
      </c>
      <c r="N18" s="29">
        <f t="shared" si="7"/>
        <v>12</v>
      </c>
      <c r="O18" s="28">
        <f t="shared" si="8"/>
        <v>0.04122685185185185</v>
      </c>
      <c r="P18" s="29">
        <f t="shared" si="9"/>
        <v>17</v>
      </c>
      <c r="Q18" s="30" t="str">
        <f t="shared" si="10"/>
        <v>Jason Bruce</v>
      </c>
      <c r="R18" s="53"/>
    </row>
    <row r="19" spans="1:18" ht="12.75">
      <c r="A19" s="29">
        <f t="shared" si="0"/>
        <v>18</v>
      </c>
      <c r="B19" s="15" t="s">
        <v>86</v>
      </c>
      <c r="C19" s="15">
        <v>26.5</v>
      </c>
      <c r="D19" s="52">
        <v>26.5</v>
      </c>
      <c r="E19" s="27">
        <f t="shared" si="1"/>
        <v>0.01840277777777778</v>
      </c>
      <c r="F19" s="4">
        <v>0.021851851851851848</v>
      </c>
      <c r="G19" s="28">
        <f t="shared" si="2"/>
        <v>0.0034490740740740697</v>
      </c>
      <c r="H19" s="29">
        <f t="shared" si="3"/>
        <v>5</v>
      </c>
      <c r="I19" s="4">
        <v>0.046655092592592595</v>
      </c>
      <c r="J19" s="28">
        <f t="shared" si="4"/>
        <v>0.024803240740740747</v>
      </c>
      <c r="K19" s="29">
        <f t="shared" si="5"/>
        <v>24</v>
      </c>
      <c r="L19" s="4">
        <v>0.05967592592592593</v>
      </c>
      <c r="M19" s="28">
        <f t="shared" si="6"/>
        <v>0.013020833333333336</v>
      </c>
      <c r="N19" s="29">
        <f t="shared" si="7"/>
        <v>6</v>
      </c>
      <c r="O19" s="28">
        <f t="shared" si="8"/>
        <v>0.041273148148148156</v>
      </c>
      <c r="P19" s="29">
        <f t="shared" si="9"/>
        <v>18</v>
      </c>
      <c r="Q19" s="30" t="str">
        <f t="shared" si="10"/>
        <v>Martin Dunmore</v>
      </c>
      <c r="R19" s="53"/>
    </row>
    <row r="20" spans="1:18" ht="12.75">
      <c r="A20" s="29">
        <f t="shared" si="0"/>
        <v>19</v>
      </c>
      <c r="B20" s="15" t="s">
        <v>222</v>
      </c>
      <c r="C20" s="15">
        <v>16</v>
      </c>
      <c r="D20" s="52">
        <v>16</v>
      </c>
      <c r="E20" s="27">
        <f t="shared" si="1"/>
        <v>0.011111111111111112</v>
      </c>
      <c r="F20" s="4">
        <v>0.015381944444444443</v>
      </c>
      <c r="G20" s="28">
        <f t="shared" si="2"/>
        <v>0.004270833333333331</v>
      </c>
      <c r="H20" s="29">
        <f t="shared" si="3"/>
        <v>29</v>
      </c>
      <c r="I20" s="4">
        <v>0.0375462962962963</v>
      </c>
      <c r="J20" s="28">
        <f t="shared" si="4"/>
        <v>0.02216435185185186</v>
      </c>
      <c r="K20" s="29">
        <f t="shared" si="5"/>
        <v>10</v>
      </c>
      <c r="L20" s="4">
        <v>0.052685185185185175</v>
      </c>
      <c r="M20" s="28">
        <f t="shared" si="6"/>
        <v>0.015138888888888875</v>
      </c>
      <c r="N20" s="29">
        <f t="shared" si="7"/>
        <v>23</v>
      </c>
      <c r="O20" s="28">
        <f t="shared" si="8"/>
        <v>0.04157407407407407</v>
      </c>
      <c r="P20" s="29">
        <f t="shared" si="9"/>
        <v>19</v>
      </c>
      <c r="Q20" s="30" t="str">
        <f t="shared" si="10"/>
        <v>Alex Davidson (g)</v>
      </c>
      <c r="R20" s="53"/>
    </row>
    <row r="21" spans="1:18" ht="12.75">
      <c r="A21" s="29">
        <f t="shared" si="0"/>
        <v>20</v>
      </c>
      <c r="B21" s="15" t="s">
        <v>184</v>
      </c>
      <c r="C21" s="15">
        <v>17</v>
      </c>
      <c r="D21" s="52">
        <v>17</v>
      </c>
      <c r="E21" s="27">
        <f t="shared" si="1"/>
        <v>0.011805555555555555</v>
      </c>
      <c r="F21" s="4">
        <v>0.0159375</v>
      </c>
      <c r="G21" s="28">
        <f t="shared" si="2"/>
        <v>0.004131944444444445</v>
      </c>
      <c r="H21" s="29">
        <f t="shared" si="3"/>
        <v>25</v>
      </c>
      <c r="I21" s="4">
        <v>0.039386574074074074</v>
      </c>
      <c r="J21" s="28">
        <f t="shared" si="4"/>
        <v>0.023449074074074074</v>
      </c>
      <c r="K21" s="29">
        <f t="shared" si="5"/>
        <v>19</v>
      </c>
      <c r="L21" s="4">
        <v>0.05371527777777777</v>
      </c>
      <c r="M21" s="28">
        <f t="shared" si="6"/>
        <v>0.014328703703703698</v>
      </c>
      <c r="N21" s="29">
        <f t="shared" si="7"/>
        <v>18</v>
      </c>
      <c r="O21" s="28">
        <f t="shared" si="8"/>
        <v>0.041909722222222216</v>
      </c>
      <c r="P21" s="29">
        <f t="shared" si="9"/>
        <v>20</v>
      </c>
      <c r="Q21" s="30" t="str">
        <f t="shared" si="10"/>
        <v>Ian Smith</v>
      </c>
      <c r="R21" s="53"/>
    </row>
    <row r="22" spans="1:18" ht="12.75">
      <c r="A22" s="29">
        <f t="shared" si="0"/>
        <v>21</v>
      </c>
      <c r="B22" s="15" t="s">
        <v>188</v>
      </c>
      <c r="C22" s="15">
        <v>3</v>
      </c>
      <c r="D22" s="52">
        <v>3</v>
      </c>
      <c r="E22" s="27">
        <f t="shared" si="1"/>
        <v>0.0020833333333333333</v>
      </c>
      <c r="F22" s="4">
        <v>0.005925925925925926</v>
      </c>
      <c r="G22" s="28">
        <f t="shared" si="2"/>
        <v>0.0038425925925925923</v>
      </c>
      <c r="H22" s="29">
        <f t="shared" si="3"/>
        <v>15</v>
      </c>
      <c r="I22" s="4">
        <v>0.029328703703703704</v>
      </c>
      <c r="J22" s="28">
        <f t="shared" si="4"/>
        <v>0.02340277777777778</v>
      </c>
      <c r="K22" s="29">
        <f t="shared" si="5"/>
        <v>18</v>
      </c>
      <c r="L22" s="4">
        <v>0.044085648148148145</v>
      </c>
      <c r="M22" s="28">
        <f t="shared" si="6"/>
        <v>0.01475694444444444</v>
      </c>
      <c r="N22" s="29">
        <f t="shared" si="7"/>
        <v>19</v>
      </c>
      <c r="O22" s="28">
        <f t="shared" si="8"/>
        <v>0.04200231481481481</v>
      </c>
      <c r="P22" s="29">
        <f t="shared" si="9"/>
        <v>21</v>
      </c>
      <c r="Q22" s="30" t="str">
        <f t="shared" si="10"/>
        <v>Guy Roberts</v>
      </c>
      <c r="R22" s="53"/>
    </row>
    <row r="23" spans="1:18" ht="12.75">
      <c r="A23" s="29">
        <f t="shared" si="0"/>
        <v>22</v>
      </c>
      <c r="B23" s="15" t="s">
        <v>197</v>
      </c>
      <c r="C23" s="15">
        <v>2</v>
      </c>
      <c r="D23" s="52">
        <v>2</v>
      </c>
      <c r="E23" s="27">
        <f t="shared" si="1"/>
        <v>0.001388888888888889</v>
      </c>
      <c r="F23" s="4">
        <v>0.0052430555555555555</v>
      </c>
      <c r="G23" s="28">
        <f t="shared" si="2"/>
        <v>0.0038541666666666663</v>
      </c>
      <c r="H23" s="29">
        <f t="shared" si="3"/>
        <v>16</v>
      </c>
      <c r="I23" s="4">
        <v>0.02946759259259259</v>
      </c>
      <c r="J23" s="28">
        <f t="shared" si="4"/>
        <v>0.024224537037037034</v>
      </c>
      <c r="K23" s="29">
        <f t="shared" si="5"/>
        <v>21</v>
      </c>
      <c r="L23" s="4">
        <v>0.04451388888888888</v>
      </c>
      <c r="M23" s="28">
        <f t="shared" si="6"/>
        <v>0.01504629629629629</v>
      </c>
      <c r="N23" s="29">
        <f t="shared" si="7"/>
        <v>21</v>
      </c>
      <c r="O23" s="28">
        <f t="shared" si="8"/>
        <v>0.04312499999999999</v>
      </c>
      <c r="P23" s="29">
        <f t="shared" si="9"/>
        <v>22</v>
      </c>
      <c r="Q23" s="30" t="str">
        <f t="shared" si="10"/>
        <v>Clive Shackell</v>
      </c>
      <c r="R23" s="53"/>
    </row>
    <row r="24" spans="1:18" ht="12.75">
      <c r="A24" s="29">
        <f t="shared" si="0"/>
        <v>23</v>
      </c>
      <c r="B24" s="50" t="s">
        <v>190</v>
      </c>
      <c r="C24" s="15">
        <v>10</v>
      </c>
      <c r="D24" s="52">
        <v>10</v>
      </c>
      <c r="E24" s="27">
        <f t="shared" si="1"/>
        <v>0.006944444444444445</v>
      </c>
      <c r="F24" s="4">
        <v>0.011180555555555556</v>
      </c>
      <c r="G24" s="28">
        <f t="shared" si="2"/>
        <v>0.0042361111111111115</v>
      </c>
      <c r="H24" s="29">
        <f t="shared" si="3"/>
        <v>27</v>
      </c>
      <c r="I24" s="4">
        <v>0.03553240740740741</v>
      </c>
      <c r="J24" s="28">
        <f t="shared" si="4"/>
        <v>0.024351851851851854</v>
      </c>
      <c r="K24" s="29">
        <f t="shared" si="5"/>
        <v>22</v>
      </c>
      <c r="L24" s="4">
        <v>0.0505787037037037</v>
      </c>
      <c r="M24" s="28">
        <f t="shared" si="6"/>
        <v>0.015046296296296294</v>
      </c>
      <c r="N24" s="29">
        <f t="shared" si="7"/>
        <v>22</v>
      </c>
      <c r="O24" s="28">
        <f t="shared" si="8"/>
        <v>0.04363425925925926</v>
      </c>
      <c r="P24" s="29">
        <f t="shared" si="9"/>
        <v>23</v>
      </c>
      <c r="Q24" s="30" t="str">
        <f t="shared" si="10"/>
        <v>Claire Loades</v>
      </c>
      <c r="R24" s="53"/>
    </row>
    <row r="25" spans="1:18" ht="12.75">
      <c r="A25" s="29">
        <f t="shared" si="0"/>
        <v>24</v>
      </c>
      <c r="B25" s="15" t="s">
        <v>223</v>
      </c>
      <c r="C25" s="15">
        <v>7</v>
      </c>
      <c r="D25" s="52">
        <v>7</v>
      </c>
      <c r="E25" s="27">
        <f t="shared" si="1"/>
        <v>0.004861111111111111</v>
      </c>
      <c r="F25" s="4">
        <v>0.008993055555555554</v>
      </c>
      <c r="G25" s="28">
        <f t="shared" si="2"/>
        <v>0.004131944444444443</v>
      </c>
      <c r="H25" s="29">
        <f t="shared" si="3"/>
        <v>24</v>
      </c>
      <c r="I25" s="4">
        <v>0.034826388888888886</v>
      </c>
      <c r="J25" s="28">
        <f t="shared" si="4"/>
        <v>0.025833333333333333</v>
      </c>
      <c r="K25" s="29">
        <f t="shared" si="5"/>
        <v>29</v>
      </c>
      <c r="L25" s="4">
        <v>0.049074074074074076</v>
      </c>
      <c r="M25" s="28">
        <f t="shared" si="6"/>
        <v>0.01424768518518519</v>
      </c>
      <c r="N25" s="29">
        <f t="shared" si="7"/>
        <v>17</v>
      </c>
      <c r="O25" s="28">
        <f t="shared" si="8"/>
        <v>0.04421296296296297</v>
      </c>
      <c r="P25" s="29">
        <f t="shared" si="9"/>
        <v>24</v>
      </c>
      <c r="Q25" s="30" t="str">
        <f t="shared" si="10"/>
        <v>Andrew Dodds</v>
      </c>
      <c r="R25" s="53"/>
    </row>
    <row r="26" spans="1:18" ht="12.75">
      <c r="A26" s="29">
        <f t="shared" si="0"/>
        <v>25</v>
      </c>
      <c r="B26" s="50" t="s">
        <v>220</v>
      </c>
      <c r="C26" s="15">
        <v>9</v>
      </c>
      <c r="D26" s="52">
        <v>9</v>
      </c>
      <c r="E26" s="27">
        <f t="shared" si="1"/>
        <v>0.00625</v>
      </c>
      <c r="F26" s="4">
        <v>0.01037037037037037</v>
      </c>
      <c r="G26" s="28">
        <f t="shared" si="2"/>
        <v>0.00412037037037037</v>
      </c>
      <c r="H26" s="29">
        <f t="shared" si="3"/>
        <v>23</v>
      </c>
      <c r="I26" s="4">
        <v>0.035659722222222225</v>
      </c>
      <c r="J26" s="28">
        <f t="shared" si="4"/>
        <v>0.025289351851851855</v>
      </c>
      <c r="K26" s="29">
        <f t="shared" si="5"/>
        <v>26</v>
      </c>
      <c r="L26" s="4">
        <v>0.05061342592592593</v>
      </c>
      <c r="M26" s="28">
        <f t="shared" si="6"/>
        <v>0.014953703703703705</v>
      </c>
      <c r="N26" s="29">
        <f t="shared" si="7"/>
        <v>20</v>
      </c>
      <c r="O26" s="28">
        <f t="shared" si="8"/>
        <v>0.04436342592592593</v>
      </c>
      <c r="P26" s="29">
        <f t="shared" si="9"/>
        <v>25</v>
      </c>
      <c r="Q26" s="30" t="str">
        <f t="shared" si="10"/>
        <v>Jane Bell</v>
      </c>
      <c r="R26" s="53"/>
    </row>
    <row r="27" spans="1:18" ht="12.75">
      <c r="A27" s="29">
        <f t="shared" si="0"/>
        <v>26</v>
      </c>
      <c r="B27" s="15" t="s">
        <v>198</v>
      </c>
      <c r="C27" s="15">
        <v>4</v>
      </c>
      <c r="D27" s="52">
        <v>4</v>
      </c>
      <c r="E27" s="27">
        <f t="shared" si="1"/>
        <v>0.002777777777777778</v>
      </c>
      <c r="F27" s="4">
        <v>0.006828703703703704</v>
      </c>
      <c r="G27" s="28">
        <f t="shared" si="2"/>
        <v>0.004050925925925927</v>
      </c>
      <c r="H27" s="29">
        <f t="shared" si="3"/>
        <v>21</v>
      </c>
      <c r="I27" s="4">
        <v>0.03119212962962963</v>
      </c>
      <c r="J27" s="28">
        <f t="shared" si="4"/>
        <v>0.024363425925925924</v>
      </c>
      <c r="K27" s="29">
        <f t="shared" si="5"/>
        <v>23</v>
      </c>
      <c r="L27" s="4">
        <v>0.04797453703703703</v>
      </c>
      <c r="M27" s="28">
        <f t="shared" si="6"/>
        <v>0.016782407407407402</v>
      </c>
      <c r="N27" s="29">
        <f t="shared" si="7"/>
        <v>31</v>
      </c>
      <c r="O27" s="28">
        <f t="shared" si="8"/>
        <v>0.045196759259259256</v>
      </c>
      <c r="P27" s="29">
        <f t="shared" si="9"/>
        <v>26</v>
      </c>
      <c r="Q27" s="30" t="str">
        <f t="shared" si="10"/>
        <v>Adrian Rees</v>
      </c>
      <c r="R27" s="53"/>
    </row>
    <row r="28" spans="1:18" ht="12.75">
      <c r="A28" s="29">
        <f t="shared" si="0"/>
        <v>27</v>
      </c>
      <c r="B28" s="15" t="s">
        <v>35</v>
      </c>
      <c r="C28" s="15">
        <v>5</v>
      </c>
      <c r="D28" s="52">
        <v>5</v>
      </c>
      <c r="E28" s="27">
        <f t="shared" si="1"/>
        <v>0.0034722222222222225</v>
      </c>
      <c r="F28" s="4">
        <v>0.007442129629629629</v>
      </c>
      <c r="G28" s="28">
        <f t="shared" si="2"/>
        <v>0.003969907407407406</v>
      </c>
      <c r="H28" s="29">
        <f t="shared" si="3"/>
        <v>18</v>
      </c>
      <c r="I28" s="4">
        <v>0.033541666666666664</v>
      </c>
      <c r="J28" s="28">
        <f t="shared" si="4"/>
        <v>0.026099537037037036</v>
      </c>
      <c r="K28" s="29">
        <f t="shared" si="5"/>
        <v>31</v>
      </c>
      <c r="L28" s="4">
        <v>0.04891203703703704</v>
      </c>
      <c r="M28" s="28">
        <f t="shared" si="6"/>
        <v>0.015370370370370375</v>
      </c>
      <c r="N28" s="29">
        <f t="shared" si="7"/>
        <v>24</v>
      </c>
      <c r="O28" s="28">
        <f t="shared" si="8"/>
        <v>0.045439814814814815</v>
      </c>
      <c r="P28" s="29">
        <f t="shared" si="9"/>
        <v>27</v>
      </c>
      <c r="Q28" s="30" t="str">
        <f t="shared" si="10"/>
        <v>Matt Davis</v>
      </c>
      <c r="R28" s="53"/>
    </row>
    <row r="29" spans="1:18" ht="12.75">
      <c r="A29" s="29">
        <f t="shared" si="0"/>
        <v>28</v>
      </c>
      <c r="B29" s="50" t="s">
        <v>219</v>
      </c>
      <c r="C29" s="15">
        <v>8</v>
      </c>
      <c r="D29" s="52">
        <v>8</v>
      </c>
      <c r="E29" s="27">
        <f t="shared" si="1"/>
        <v>0.005555555555555556</v>
      </c>
      <c r="F29" s="4">
        <v>0.009814814814814814</v>
      </c>
      <c r="G29" s="28">
        <f t="shared" si="2"/>
        <v>0.004259259259259259</v>
      </c>
      <c r="H29" s="29">
        <f t="shared" si="3"/>
        <v>28</v>
      </c>
      <c r="I29" s="4">
        <v>0.03581018518518519</v>
      </c>
      <c r="J29" s="28">
        <f t="shared" si="4"/>
        <v>0.025995370370370374</v>
      </c>
      <c r="K29" s="29">
        <f t="shared" si="5"/>
        <v>30</v>
      </c>
      <c r="L29" s="4">
        <v>0.05140046296296296</v>
      </c>
      <c r="M29" s="28">
        <f t="shared" si="6"/>
        <v>0.015590277777777772</v>
      </c>
      <c r="N29" s="29">
        <f t="shared" si="7"/>
        <v>27</v>
      </c>
      <c r="O29" s="28">
        <f t="shared" si="8"/>
        <v>0.045844907407407404</v>
      </c>
      <c r="P29" s="29">
        <f t="shared" si="9"/>
        <v>28</v>
      </c>
      <c r="Q29" s="30" t="str">
        <f t="shared" si="10"/>
        <v>Sarah Mead</v>
      </c>
      <c r="R29" s="53"/>
    </row>
    <row r="30" spans="1:18" ht="12.75">
      <c r="A30" s="29">
        <f t="shared" si="0"/>
        <v>29</v>
      </c>
      <c r="B30" s="50" t="s">
        <v>182</v>
      </c>
      <c r="C30" s="15">
        <v>18</v>
      </c>
      <c r="D30" s="52">
        <v>18</v>
      </c>
      <c r="E30" s="27">
        <f t="shared" si="1"/>
        <v>0.0125</v>
      </c>
      <c r="F30" s="4">
        <v>0.016631944444444446</v>
      </c>
      <c r="G30" s="28">
        <f t="shared" si="2"/>
        <v>0.004131944444444445</v>
      </c>
      <c r="H30" s="29">
        <f t="shared" si="3"/>
        <v>25</v>
      </c>
      <c r="I30" s="4">
        <v>0.0418287037037037</v>
      </c>
      <c r="J30" s="28">
        <f t="shared" si="4"/>
        <v>0.025196759259259256</v>
      </c>
      <c r="K30" s="29">
        <f t="shared" si="5"/>
        <v>25</v>
      </c>
      <c r="L30" s="4">
        <v>0.058402777777777776</v>
      </c>
      <c r="M30" s="28">
        <f t="shared" si="6"/>
        <v>0.016574074074074074</v>
      </c>
      <c r="N30" s="29">
        <f t="shared" si="7"/>
        <v>30</v>
      </c>
      <c r="O30" s="28">
        <f t="shared" si="8"/>
        <v>0.04590277777777778</v>
      </c>
      <c r="P30" s="29">
        <f t="shared" si="9"/>
        <v>29</v>
      </c>
      <c r="Q30" s="30" t="str">
        <f t="shared" si="10"/>
        <v>Susan Turner</v>
      </c>
      <c r="R30" s="53"/>
    </row>
    <row r="31" spans="1:18" ht="12.75">
      <c r="A31" s="29">
        <f t="shared" si="0"/>
        <v>30</v>
      </c>
      <c r="B31" s="50" t="s">
        <v>193</v>
      </c>
      <c r="C31" s="15">
        <v>12</v>
      </c>
      <c r="D31" s="52">
        <v>12</v>
      </c>
      <c r="E31" s="27">
        <f t="shared" si="1"/>
        <v>0.008333333333333333</v>
      </c>
      <c r="F31" s="4">
        <v>0.012858796296296297</v>
      </c>
      <c r="G31" s="28">
        <f t="shared" si="2"/>
        <v>0.004525462962962964</v>
      </c>
      <c r="H31" s="29">
        <f t="shared" si="3"/>
        <v>32</v>
      </c>
      <c r="I31" s="4">
        <v>0.03836805555555555</v>
      </c>
      <c r="J31" s="28">
        <f t="shared" si="4"/>
        <v>0.025509259259259252</v>
      </c>
      <c r="K31" s="29">
        <f t="shared" si="5"/>
        <v>27</v>
      </c>
      <c r="L31" s="4">
        <v>0.05472222222222222</v>
      </c>
      <c r="M31" s="28">
        <f t="shared" si="6"/>
        <v>0.01635416666666667</v>
      </c>
      <c r="N31" s="29">
        <f t="shared" si="7"/>
        <v>29</v>
      </c>
      <c r="O31" s="28">
        <f t="shared" si="8"/>
        <v>0.04638888888888888</v>
      </c>
      <c r="P31" s="29">
        <f t="shared" si="9"/>
        <v>30</v>
      </c>
      <c r="Q31" s="30" t="str">
        <f t="shared" si="10"/>
        <v>Hannah Unia</v>
      </c>
      <c r="R31" s="53"/>
    </row>
    <row r="32" spans="1:18" ht="12.75">
      <c r="A32" s="29">
        <f t="shared" si="0"/>
        <v>31</v>
      </c>
      <c r="B32" s="50" t="s">
        <v>185</v>
      </c>
      <c r="C32" s="15">
        <v>19</v>
      </c>
      <c r="D32" s="52">
        <v>19</v>
      </c>
      <c r="E32" s="27">
        <f t="shared" si="1"/>
        <v>0.013194444444444444</v>
      </c>
      <c r="F32" s="4">
        <v>0.017905092592592594</v>
      </c>
      <c r="G32" s="28">
        <f t="shared" si="2"/>
        <v>0.00471064814814815</v>
      </c>
      <c r="H32" s="29">
        <f t="shared" si="3"/>
        <v>34</v>
      </c>
      <c r="I32" s="4">
        <v>0.04428240740740741</v>
      </c>
      <c r="J32" s="28">
        <f t="shared" si="4"/>
        <v>0.026377314814814815</v>
      </c>
      <c r="K32" s="29">
        <f t="shared" si="5"/>
        <v>32</v>
      </c>
      <c r="L32" s="4">
        <v>0.06050925925925926</v>
      </c>
      <c r="M32" s="28">
        <f t="shared" si="6"/>
        <v>0.016226851851851853</v>
      </c>
      <c r="N32" s="29">
        <f t="shared" si="7"/>
        <v>28</v>
      </c>
      <c r="O32" s="28">
        <f t="shared" si="8"/>
        <v>0.047314814814814816</v>
      </c>
      <c r="P32" s="29">
        <f t="shared" si="9"/>
        <v>31</v>
      </c>
      <c r="Q32" s="30" t="str">
        <f t="shared" si="10"/>
        <v>Victoria Mills</v>
      </c>
      <c r="R32" s="53"/>
    </row>
    <row r="33" spans="1:18" ht="12.75">
      <c r="A33" s="29">
        <f t="shared" si="0"/>
        <v>32</v>
      </c>
      <c r="B33" s="15" t="s">
        <v>186</v>
      </c>
      <c r="C33" s="15">
        <v>15</v>
      </c>
      <c r="D33" s="52">
        <v>15</v>
      </c>
      <c r="E33" s="27">
        <f t="shared" si="1"/>
        <v>0.010416666666666668</v>
      </c>
      <c r="F33" s="4">
        <v>0.014930555555555556</v>
      </c>
      <c r="G33" s="28">
        <f t="shared" si="2"/>
        <v>0.0045138888888888885</v>
      </c>
      <c r="H33" s="29">
        <f t="shared" si="3"/>
        <v>30</v>
      </c>
      <c r="I33" s="4">
        <v>0.040532407407407406</v>
      </c>
      <c r="J33" s="28">
        <f t="shared" si="4"/>
        <v>0.025601851851851848</v>
      </c>
      <c r="K33" s="29">
        <f t="shared" si="5"/>
        <v>28</v>
      </c>
      <c r="L33" s="4">
        <v>0.05780092592592592</v>
      </c>
      <c r="M33" s="28">
        <f t="shared" si="6"/>
        <v>0.017268518518518516</v>
      </c>
      <c r="N33" s="29">
        <f t="shared" si="7"/>
        <v>33</v>
      </c>
      <c r="O33" s="28">
        <f t="shared" si="8"/>
        <v>0.04738425925925925</v>
      </c>
      <c r="P33" s="29">
        <f t="shared" si="9"/>
        <v>32</v>
      </c>
      <c r="Q33" s="30" t="str">
        <f t="shared" si="10"/>
        <v>Nick Twist</v>
      </c>
      <c r="R33" s="53"/>
    </row>
    <row r="34" spans="1:18" ht="12.75">
      <c r="A34" s="29">
        <f t="shared" si="0"/>
        <v>33</v>
      </c>
      <c r="B34" s="50" t="s">
        <v>195</v>
      </c>
      <c r="C34" s="15">
        <v>1</v>
      </c>
      <c r="D34" s="52">
        <v>1</v>
      </c>
      <c r="E34" s="27">
        <f t="shared" si="1"/>
        <v>0.0006944444444444445</v>
      </c>
      <c r="F34" s="4">
        <v>0.005208333333333333</v>
      </c>
      <c r="G34" s="28">
        <f t="shared" si="2"/>
        <v>0.0045138888888888885</v>
      </c>
      <c r="H34" s="29">
        <f t="shared" si="3"/>
        <v>30</v>
      </c>
      <c r="I34" s="4">
        <v>0.0347337962962963</v>
      </c>
      <c r="J34" s="28">
        <f t="shared" si="4"/>
        <v>0.029525462962962965</v>
      </c>
      <c r="K34" s="29">
        <f t="shared" si="5"/>
        <v>35</v>
      </c>
      <c r="L34" s="4">
        <v>0.05177083333333333</v>
      </c>
      <c r="M34" s="28">
        <f t="shared" si="6"/>
        <v>0.01703703703703703</v>
      </c>
      <c r="N34" s="29">
        <f t="shared" si="7"/>
        <v>32</v>
      </c>
      <c r="O34" s="28">
        <f t="shared" si="8"/>
        <v>0.051076388888888886</v>
      </c>
      <c r="P34" s="29">
        <f t="shared" si="9"/>
        <v>33</v>
      </c>
      <c r="Q34" s="30" t="str">
        <f t="shared" si="10"/>
        <v>Alana Clark</v>
      </c>
      <c r="R34" s="53"/>
    </row>
    <row r="35" spans="1:18" ht="12.75">
      <c r="A35" s="29">
        <f t="shared" si="0"/>
        <v>34</v>
      </c>
      <c r="B35" s="15" t="s">
        <v>224</v>
      </c>
      <c r="C35" s="15">
        <v>6</v>
      </c>
      <c r="D35" s="52">
        <v>6</v>
      </c>
      <c r="E35" s="27">
        <f t="shared" si="1"/>
        <v>0.004166666666666667</v>
      </c>
      <c r="F35" s="4">
        <v>0.008692129629629631</v>
      </c>
      <c r="G35" s="28">
        <f t="shared" si="2"/>
        <v>0.004525462962962965</v>
      </c>
      <c r="H35" s="29">
        <f t="shared" si="3"/>
        <v>33</v>
      </c>
      <c r="I35" s="4">
        <v>0.035902777777777777</v>
      </c>
      <c r="J35" s="28">
        <f t="shared" si="4"/>
        <v>0.027210648148148144</v>
      </c>
      <c r="K35" s="29">
        <f t="shared" si="5"/>
        <v>33</v>
      </c>
      <c r="L35" s="4">
        <v>0.05560185185185185</v>
      </c>
      <c r="M35" s="28">
        <f t="shared" si="6"/>
        <v>0.01969907407407407</v>
      </c>
      <c r="N35" s="29">
        <f t="shared" si="7"/>
        <v>35</v>
      </c>
      <c r="O35" s="28">
        <f t="shared" si="8"/>
        <v>0.05143518518518518</v>
      </c>
      <c r="P35" s="29">
        <f t="shared" si="9"/>
        <v>34</v>
      </c>
      <c r="Q35" s="30" t="str">
        <f t="shared" si="10"/>
        <v>Stephen Slay</v>
      </c>
      <c r="R35" s="53"/>
    </row>
    <row r="36" spans="1:18" ht="12.75">
      <c r="A36" s="29">
        <f t="shared" si="0"/>
        <v>35</v>
      </c>
      <c r="B36" s="50" t="s">
        <v>217</v>
      </c>
      <c r="C36" s="15">
        <v>13</v>
      </c>
      <c r="D36" s="52">
        <v>13</v>
      </c>
      <c r="E36" s="27">
        <f t="shared" si="1"/>
        <v>0.009027777777777779</v>
      </c>
      <c r="F36" s="4">
        <v>0.013935185185185184</v>
      </c>
      <c r="G36" s="28">
        <f t="shared" si="2"/>
        <v>0.0049074074074074055</v>
      </c>
      <c r="H36" s="29">
        <f t="shared" si="3"/>
        <v>35</v>
      </c>
      <c r="I36" s="4">
        <v>0.042291666666666665</v>
      </c>
      <c r="J36" s="28">
        <f t="shared" si="4"/>
        <v>0.028356481481481483</v>
      </c>
      <c r="K36" s="29">
        <f t="shared" si="5"/>
        <v>34</v>
      </c>
      <c r="L36" s="4">
        <v>0.0615162037037037</v>
      </c>
      <c r="M36" s="28">
        <f t="shared" si="6"/>
        <v>0.019224537037037033</v>
      </c>
      <c r="N36" s="29">
        <f t="shared" si="7"/>
        <v>34</v>
      </c>
      <c r="O36" s="28">
        <f t="shared" si="8"/>
        <v>0.05248842592592592</v>
      </c>
      <c r="P36" s="29">
        <f t="shared" si="9"/>
        <v>35</v>
      </c>
      <c r="Q36" s="30" t="str">
        <f t="shared" si="10"/>
        <v>Emma Carter</v>
      </c>
      <c r="R36" s="53"/>
    </row>
  </sheetData>
  <conditionalFormatting sqref="J2:J36 M2:M36 O2:O36 R2:R36 G2:G36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4" customWidth="1"/>
    <col min="2" max="2" width="18.421875" style="14" customWidth="1"/>
    <col min="3" max="3" width="3.7109375" style="14" customWidth="1"/>
    <col min="4" max="4" width="4.140625" style="14" customWidth="1"/>
    <col min="5" max="6" width="6.28125" style="6" customWidth="1"/>
    <col min="7" max="7" width="6.57421875" style="6" customWidth="1"/>
    <col min="8" max="8" width="5.00390625" style="6" customWidth="1"/>
    <col min="9" max="10" width="6.7109375" style="6" customWidth="1"/>
    <col min="11" max="11" width="5.00390625" style="6" customWidth="1"/>
    <col min="12" max="12" width="7.28125" style="6" customWidth="1"/>
    <col min="13" max="13" width="7.421875" style="6" customWidth="1"/>
    <col min="14" max="14" width="5.00390625" style="6" customWidth="1"/>
    <col min="15" max="15" width="6.7109375" style="6" customWidth="1"/>
    <col min="16" max="16" width="5.140625" style="6" customWidth="1"/>
    <col min="17" max="17" width="18.28125" style="14" customWidth="1"/>
    <col min="18" max="16384" width="8.8515625" style="14" customWidth="1"/>
  </cols>
  <sheetData>
    <row r="1" spans="1:19" ht="12.75">
      <c r="A1" s="12" t="s">
        <v>150</v>
      </c>
      <c r="B1" s="12" t="s">
        <v>1</v>
      </c>
      <c r="C1" s="12" t="s">
        <v>136</v>
      </c>
      <c r="D1" s="12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3" t="s">
        <v>11</v>
      </c>
      <c r="Q1" s="12" t="s">
        <v>1</v>
      </c>
      <c r="R1" s="2" t="s">
        <v>205</v>
      </c>
      <c r="S1" s="2" t="s">
        <v>206</v>
      </c>
    </row>
    <row r="2" spans="1:18" ht="12.75">
      <c r="A2" s="29">
        <f aca="true" t="shared" si="0" ref="A2:A21">P2</f>
        <v>1</v>
      </c>
      <c r="B2" s="15" t="s">
        <v>20</v>
      </c>
      <c r="C2" s="15">
        <v>2</v>
      </c>
      <c r="D2" s="52">
        <v>12</v>
      </c>
      <c r="E2" s="27">
        <f aca="true" t="shared" si="1" ref="E2:E21">IF(ISBLANK($D2),"",TIMEVALUE("0:1")*D2)</f>
        <v>0.008333333333333333</v>
      </c>
      <c r="F2" s="4">
        <v>0.011736111111111109</v>
      </c>
      <c r="G2" s="28">
        <f aca="true" t="shared" si="2" ref="G2:G21">IF(F2="dnf","dnf",IF(ISBLANK(F2),"",F2-E2))</f>
        <v>0.0034027777777777754</v>
      </c>
      <c r="H2" s="29">
        <f aca="true" t="shared" si="3" ref="H2:H21">IF(ISBLANK(F2),"",IF(F2="dnf","dnf",RANK(G2,G$2:G$21,1)))</f>
        <v>2</v>
      </c>
      <c r="I2" s="4">
        <v>0.03246527777777778</v>
      </c>
      <c r="J2" s="28">
        <f aca="true" t="shared" si="4" ref="J2:J21">IF(I2="dnf","dnf",IF(ISBLANK(I2),"",I2-F2))</f>
        <v>0.020729166666666674</v>
      </c>
      <c r="K2" s="29">
        <f aca="true" t="shared" si="5" ref="K2:K21">IF(ISBLANK(I2),"",IF(I2="dnf","dnf",RANK(J2,J$2:J$21,1)))</f>
        <v>2</v>
      </c>
      <c r="L2" s="4">
        <v>0.044409722222222225</v>
      </c>
      <c r="M2" s="28">
        <f aca="true" t="shared" si="6" ref="M2:M21">IF(L2="dnf","dnf",IF(ISBLANK(L2),"",L2-I2))</f>
        <v>0.011944444444444445</v>
      </c>
      <c r="N2" s="29">
        <f aca="true" t="shared" si="7" ref="N2:N21">IF(ISBLANK(L2),"",IF(L2="dnf","dnf",RANK(M2,M$2:M$21,1)))</f>
        <v>1</v>
      </c>
      <c r="O2" s="28">
        <f aca="true" t="shared" si="8" ref="O2:O21">IF(L2="dnf","dnf",IF(ISBLANK(L2),"",G2+J2+M2))</f>
        <v>0.036076388888888894</v>
      </c>
      <c r="P2" s="29">
        <f aca="true" t="shared" si="9" ref="P2:P21">IF(ISBLANK(L2),"",IF(N2="dnf","dnf",RANK(O2,O$2:O$21,1)))</f>
        <v>1</v>
      </c>
      <c r="Q2" s="30" t="str">
        <f aca="true" t="shared" si="10" ref="Q2:Q21">B2</f>
        <v>Crispin Hetherington</v>
      </c>
      <c r="R2" s="53">
        <f aca="true" t="shared" si="11" ref="R2:R21">IF(ISBLANK(B2),"",IF(ISBLANK(D2),"",TIMEVALUE("1:8")-E2))</f>
        <v>0.03888888888888889</v>
      </c>
    </row>
    <row r="3" spans="1:18" ht="12.75">
      <c r="A3" s="29">
        <f t="shared" si="0"/>
        <v>2</v>
      </c>
      <c r="B3" s="15" t="s">
        <v>120</v>
      </c>
      <c r="C3" s="15">
        <v>2</v>
      </c>
      <c r="D3" s="52">
        <v>12</v>
      </c>
      <c r="E3" s="27">
        <f t="shared" si="1"/>
        <v>0.008333333333333333</v>
      </c>
      <c r="F3" s="4">
        <v>0.011712962962962965</v>
      </c>
      <c r="G3" s="28">
        <f t="shared" si="2"/>
        <v>0.0033796296296296317</v>
      </c>
      <c r="H3" s="29">
        <f t="shared" si="3"/>
        <v>1</v>
      </c>
      <c r="I3" s="4">
        <v>0.03246527777777778</v>
      </c>
      <c r="J3" s="28">
        <f t="shared" si="4"/>
        <v>0.020752314814814814</v>
      </c>
      <c r="K3" s="29">
        <f t="shared" si="5"/>
        <v>3</v>
      </c>
      <c r="L3" s="4">
        <v>0.04496527777777778</v>
      </c>
      <c r="M3" s="28">
        <f t="shared" si="6"/>
        <v>0.012499999999999997</v>
      </c>
      <c r="N3" s="29">
        <f t="shared" si="7"/>
        <v>2</v>
      </c>
      <c r="O3" s="28">
        <f t="shared" si="8"/>
        <v>0.03663194444444444</v>
      </c>
      <c r="P3" s="29">
        <f t="shared" si="9"/>
        <v>2</v>
      </c>
      <c r="Q3" s="30" t="str">
        <f t="shared" si="10"/>
        <v>Jim Thorn</v>
      </c>
      <c r="R3" s="53">
        <f t="shared" si="11"/>
        <v>0.03888888888888889</v>
      </c>
    </row>
    <row r="4" spans="1:18" ht="12.75">
      <c r="A4" s="29">
        <f t="shared" si="0"/>
        <v>3</v>
      </c>
      <c r="B4" s="15" t="s">
        <v>189</v>
      </c>
      <c r="C4" s="15">
        <v>2</v>
      </c>
      <c r="D4" s="52">
        <v>12</v>
      </c>
      <c r="E4" s="27">
        <f t="shared" si="1"/>
        <v>0.008333333333333333</v>
      </c>
      <c r="F4" s="4">
        <v>0.011736111111111109</v>
      </c>
      <c r="G4" s="28">
        <f t="shared" si="2"/>
        <v>0.0034027777777777754</v>
      </c>
      <c r="H4" s="29">
        <f t="shared" si="3"/>
        <v>2</v>
      </c>
      <c r="I4" s="4">
        <v>0.03239583333333333</v>
      </c>
      <c r="J4" s="28">
        <f t="shared" si="4"/>
        <v>0.020659722222222225</v>
      </c>
      <c r="K4" s="29">
        <f t="shared" si="5"/>
        <v>1</v>
      </c>
      <c r="L4" s="4">
        <v>0.045439814814814815</v>
      </c>
      <c r="M4" s="28">
        <f t="shared" si="6"/>
        <v>0.013043981481481483</v>
      </c>
      <c r="N4" s="29">
        <f t="shared" si="7"/>
        <v>4</v>
      </c>
      <c r="O4" s="28">
        <f t="shared" si="8"/>
        <v>0.03710648148148148</v>
      </c>
      <c r="P4" s="29">
        <f t="shared" si="9"/>
        <v>3</v>
      </c>
      <c r="Q4" s="30" t="str">
        <f t="shared" si="10"/>
        <v>Ian Loades</v>
      </c>
      <c r="R4" s="53">
        <f t="shared" si="11"/>
        <v>0.03888888888888889</v>
      </c>
    </row>
    <row r="5" spans="1:18" ht="12.75">
      <c r="A5" s="29">
        <f t="shared" si="0"/>
        <v>4</v>
      </c>
      <c r="B5" s="15" t="s">
        <v>121</v>
      </c>
      <c r="C5" s="15">
        <v>2</v>
      </c>
      <c r="D5" s="52">
        <v>9</v>
      </c>
      <c r="E5" s="27">
        <f t="shared" si="1"/>
        <v>0.00625</v>
      </c>
      <c r="F5" s="4">
        <v>0.009733796296296298</v>
      </c>
      <c r="G5" s="28">
        <f t="shared" si="2"/>
        <v>0.0034837962962962973</v>
      </c>
      <c r="H5" s="29">
        <f t="shared" si="3"/>
        <v>4</v>
      </c>
      <c r="I5" s="4">
        <v>0.031504629629629625</v>
      </c>
      <c r="J5" s="28">
        <f t="shared" si="4"/>
        <v>0.02177083333333333</v>
      </c>
      <c r="K5" s="29">
        <f t="shared" si="5"/>
        <v>4</v>
      </c>
      <c r="L5" s="4">
        <v>0.04445601851851852</v>
      </c>
      <c r="M5" s="28">
        <f t="shared" si="6"/>
        <v>0.012951388888888894</v>
      </c>
      <c r="N5" s="29">
        <f t="shared" si="7"/>
        <v>3</v>
      </c>
      <c r="O5" s="28">
        <f t="shared" si="8"/>
        <v>0.03820601851851852</v>
      </c>
      <c r="P5" s="29">
        <f t="shared" si="9"/>
        <v>4</v>
      </c>
      <c r="Q5" s="30" t="str">
        <f t="shared" si="10"/>
        <v>Mark Rickinson</v>
      </c>
      <c r="R5" s="53">
        <f t="shared" si="11"/>
        <v>0.04097222222222222</v>
      </c>
    </row>
    <row r="6" spans="1:18" ht="12.75">
      <c r="A6" s="29">
        <f t="shared" si="0"/>
        <v>5</v>
      </c>
      <c r="B6" s="15" t="s">
        <v>138</v>
      </c>
      <c r="C6" s="15">
        <v>2</v>
      </c>
      <c r="D6" s="52">
        <v>9</v>
      </c>
      <c r="E6" s="27">
        <f t="shared" si="1"/>
        <v>0.00625</v>
      </c>
      <c r="F6" s="4">
        <v>0.010011574074074074</v>
      </c>
      <c r="G6" s="28">
        <f t="shared" si="2"/>
        <v>0.0037615740740740734</v>
      </c>
      <c r="H6" s="29">
        <f t="shared" si="3"/>
        <v>8</v>
      </c>
      <c r="I6" s="4">
        <v>0.033136574074074075</v>
      </c>
      <c r="J6" s="28">
        <f t="shared" si="4"/>
        <v>0.023125</v>
      </c>
      <c r="K6" s="29">
        <f t="shared" si="5"/>
        <v>6</v>
      </c>
      <c r="L6" s="4">
        <v>0.046875</v>
      </c>
      <c r="M6" s="28">
        <f t="shared" si="6"/>
        <v>0.013738425925925925</v>
      </c>
      <c r="N6" s="29">
        <f t="shared" si="7"/>
        <v>7</v>
      </c>
      <c r="O6" s="28">
        <f t="shared" si="8"/>
        <v>0.040624999999999994</v>
      </c>
      <c r="P6" s="29">
        <f t="shared" si="9"/>
        <v>5</v>
      </c>
      <c r="Q6" s="30" t="str">
        <f t="shared" si="10"/>
        <v>Lee Wagstaff</v>
      </c>
      <c r="R6" s="53">
        <f t="shared" si="11"/>
        <v>0.04097222222222222</v>
      </c>
    </row>
    <row r="7" spans="1:18" ht="12.75">
      <c r="A7" s="29">
        <f t="shared" si="0"/>
        <v>6</v>
      </c>
      <c r="B7" s="15" t="s">
        <v>111</v>
      </c>
      <c r="C7" s="15">
        <v>2</v>
      </c>
      <c r="D7" s="52">
        <v>6</v>
      </c>
      <c r="E7" s="27">
        <f t="shared" si="1"/>
        <v>0.004166666666666667</v>
      </c>
      <c r="F7" s="4">
        <v>0.007928240740740741</v>
      </c>
      <c r="G7" s="28">
        <f t="shared" si="2"/>
        <v>0.0037615740740740743</v>
      </c>
      <c r="H7" s="29">
        <f t="shared" si="3"/>
        <v>9</v>
      </c>
      <c r="I7" s="4">
        <v>0.030879629629629632</v>
      </c>
      <c r="J7" s="28">
        <f t="shared" si="4"/>
        <v>0.02295138888888889</v>
      </c>
      <c r="K7" s="29">
        <f t="shared" si="5"/>
        <v>5</v>
      </c>
      <c r="L7" s="4">
        <v>0.04480324074074074</v>
      </c>
      <c r="M7" s="28">
        <f t="shared" si="6"/>
        <v>0.013923611111111109</v>
      </c>
      <c r="N7" s="29">
        <f t="shared" si="7"/>
        <v>9</v>
      </c>
      <c r="O7" s="28">
        <f t="shared" si="8"/>
        <v>0.040636574074074075</v>
      </c>
      <c r="P7" s="29">
        <f t="shared" si="9"/>
        <v>6</v>
      </c>
      <c r="Q7" s="30" t="str">
        <f t="shared" si="10"/>
        <v>Orlando Warner</v>
      </c>
      <c r="R7" s="53">
        <f t="shared" si="11"/>
        <v>0.043055555555555555</v>
      </c>
    </row>
    <row r="8" spans="1:18" ht="12.75">
      <c r="A8" s="29">
        <f t="shared" si="0"/>
        <v>7</v>
      </c>
      <c r="B8" s="15" t="s">
        <v>152</v>
      </c>
      <c r="C8" s="15">
        <v>2</v>
      </c>
      <c r="D8" s="52">
        <v>9</v>
      </c>
      <c r="E8" s="27">
        <f t="shared" si="1"/>
        <v>0.00625</v>
      </c>
      <c r="F8" s="4">
        <v>0.009849537037037037</v>
      </c>
      <c r="G8" s="28">
        <f t="shared" si="2"/>
        <v>0.0035995370370370365</v>
      </c>
      <c r="H8" s="29">
        <f t="shared" si="3"/>
        <v>5</v>
      </c>
      <c r="I8" s="4">
        <v>0.033240740740740744</v>
      </c>
      <c r="J8" s="28">
        <f t="shared" si="4"/>
        <v>0.023391203703703706</v>
      </c>
      <c r="K8" s="29">
        <f t="shared" si="5"/>
        <v>9</v>
      </c>
      <c r="L8" s="4">
        <v>0.04695601851851852</v>
      </c>
      <c r="M8" s="28">
        <f t="shared" si="6"/>
        <v>0.013715277777777778</v>
      </c>
      <c r="N8" s="29">
        <f t="shared" si="7"/>
        <v>6</v>
      </c>
      <c r="O8" s="28">
        <f t="shared" si="8"/>
        <v>0.040706018518518516</v>
      </c>
      <c r="P8" s="29">
        <f t="shared" si="9"/>
        <v>7</v>
      </c>
      <c r="Q8" s="30" t="str">
        <f t="shared" si="10"/>
        <v>Richard Dunbabin</v>
      </c>
      <c r="R8" s="53">
        <f t="shared" si="11"/>
        <v>0.04097222222222222</v>
      </c>
    </row>
    <row r="9" spans="1:18" ht="12.75">
      <c r="A9" s="29">
        <f t="shared" si="0"/>
        <v>8</v>
      </c>
      <c r="B9" s="15" t="s">
        <v>209</v>
      </c>
      <c r="C9" s="15">
        <v>2</v>
      </c>
      <c r="D9" s="52">
        <v>6</v>
      </c>
      <c r="E9" s="27">
        <f t="shared" si="1"/>
        <v>0.004166666666666667</v>
      </c>
      <c r="F9" s="4">
        <v>0.007986111111111112</v>
      </c>
      <c r="G9" s="28">
        <f t="shared" si="2"/>
        <v>0.0038194444444444456</v>
      </c>
      <c r="H9" s="29">
        <f t="shared" si="3"/>
        <v>12</v>
      </c>
      <c r="I9" s="4">
        <v>0.03125</v>
      </c>
      <c r="J9" s="28">
        <f t="shared" si="4"/>
        <v>0.02326388888888889</v>
      </c>
      <c r="K9" s="29">
        <f t="shared" si="5"/>
        <v>8</v>
      </c>
      <c r="L9" s="4">
        <v>0.045173611111111116</v>
      </c>
      <c r="M9" s="28">
        <f t="shared" si="6"/>
        <v>0.013923611111111116</v>
      </c>
      <c r="N9" s="29">
        <f t="shared" si="7"/>
        <v>10</v>
      </c>
      <c r="O9" s="28">
        <f t="shared" si="8"/>
        <v>0.04100694444444445</v>
      </c>
      <c r="P9" s="29">
        <f t="shared" si="9"/>
        <v>8</v>
      </c>
      <c r="Q9" s="30" t="str">
        <f t="shared" si="10"/>
        <v>Tony Turner</v>
      </c>
      <c r="R9" s="53">
        <f t="shared" si="11"/>
        <v>0.043055555555555555</v>
      </c>
    </row>
    <row r="10" spans="1:18" ht="12.75">
      <c r="A10" s="29">
        <f t="shared" si="0"/>
        <v>9</v>
      </c>
      <c r="B10" s="15" t="s">
        <v>215</v>
      </c>
      <c r="C10" s="15">
        <v>2</v>
      </c>
      <c r="D10" s="52">
        <v>9</v>
      </c>
      <c r="E10" s="27">
        <f t="shared" si="1"/>
        <v>0.00625</v>
      </c>
      <c r="F10" s="4">
        <v>0.00986111111111111</v>
      </c>
      <c r="G10" s="28">
        <f t="shared" si="2"/>
        <v>0.00361111111111111</v>
      </c>
      <c r="H10" s="29">
        <f t="shared" si="3"/>
        <v>6</v>
      </c>
      <c r="I10" s="4">
        <v>0.033587962962962965</v>
      </c>
      <c r="J10" s="28">
        <f t="shared" si="4"/>
        <v>0.023726851851851853</v>
      </c>
      <c r="K10" s="29">
        <f t="shared" si="5"/>
        <v>10</v>
      </c>
      <c r="L10" s="4">
        <v>0.04780092592592592</v>
      </c>
      <c r="M10" s="28">
        <f t="shared" si="6"/>
        <v>0.014212962962962955</v>
      </c>
      <c r="N10" s="29">
        <f t="shared" si="7"/>
        <v>12</v>
      </c>
      <c r="O10" s="28">
        <f t="shared" si="8"/>
        <v>0.04155092592592592</v>
      </c>
      <c r="P10" s="29">
        <f t="shared" si="9"/>
        <v>9</v>
      </c>
      <c r="Q10" s="30" t="str">
        <f t="shared" si="10"/>
        <v>Kevin Brooks</v>
      </c>
      <c r="R10" s="53">
        <f t="shared" si="11"/>
        <v>0.04097222222222222</v>
      </c>
    </row>
    <row r="11" spans="1:18" ht="12.75">
      <c r="A11" s="29">
        <f t="shared" si="0"/>
        <v>10</v>
      </c>
      <c r="B11" s="15" t="s">
        <v>216</v>
      </c>
      <c r="C11" s="15">
        <v>5</v>
      </c>
      <c r="D11" s="52">
        <v>6</v>
      </c>
      <c r="E11" s="27">
        <f t="shared" si="1"/>
        <v>0.004166666666666667</v>
      </c>
      <c r="F11" s="4">
        <v>0.007928240740740741</v>
      </c>
      <c r="G11" s="28">
        <f t="shared" si="2"/>
        <v>0.0037615740740740743</v>
      </c>
      <c r="H11" s="29">
        <f t="shared" si="3"/>
        <v>9</v>
      </c>
      <c r="I11" s="4">
        <v>0.03194444444444445</v>
      </c>
      <c r="J11" s="28">
        <f t="shared" si="4"/>
        <v>0.024016203703703706</v>
      </c>
      <c r="K11" s="29">
        <f t="shared" si="5"/>
        <v>11</v>
      </c>
      <c r="L11" s="4">
        <v>0.04579861111111111</v>
      </c>
      <c r="M11" s="28">
        <f t="shared" si="6"/>
        <v>0.01385416666666666</v>
      </c>
      <c r="N11" s="29">
        <f t="shared" si="7"/>
        <v>8</v>
      </c>
      <c r="O11" s="28">
        <f t="shared" si="8"/>
        <v>0.041631944444444444</v>
      </c>
      <c r="P11" s="29">
        <f t="shared" si="9"/>
        <v>10</v>
      </c>
      <c r="Q11" s="30" t="str">
        <f t="shared" si="10"/>
        <v>Jason Bruce</v>
      </c>
      <c r="R11" s="53">
        <f t="shared" si="11"/>
        <v>0.043055555555555555</v>
      </c>
    </row>
    <row r="12" spans="1:18" ht="12.75">
      <c r="A12" s="29">
        <f t="shared" si="0"/>
        <v>11</v>
      </c>
      <c r="B12" s="15" t="s">
        <v>100</v>
      </c>
      <c r="C12" s="15">
        <v>1</v>
      </c>
      <c r="D12" s="52">
        <v>6</v>
      </c>
      <c r="E12" s="27">
        <f t="shared" si="1"/>
        <v>0.004166666666666667</v>
      </c>
      <c r="F12" s="4">
        <v>0.007777777777777777</v>
      </c>
      <c r="G12" s="28">
        <f t="shared" si="2"/>
        <v>0.00361111111111111</v>
      </c>
      <c r="H12" s="29">
        <f t="shared" si="3"/>
        <v>6</v>
      </c>
      <c r="I12" s="4">
        <v>0.03229166666666667</v>
      </c>
      <c r="J12" s="28">
        <f t="shared" si="4"/>
        <v>0.024513888888888894</v>
      </c>
      <c r="K12" s="29">
        <f t="shared" si="5"/>
        <v>13</v>
      </c>
      <c r="L12" s="4">
        <v>0.04591435185185185</v>
      </c>
      <c r="M12" s="28">
        <f t="shared" si="6"/>
        <v>0.013622685185185182</v>
      </c>
      <c r="N12" s="29">
        <f t="shared" si="7"/>
        <v>5</v>
      </c>
      <c r="O12" s="28">
        <f t="shared" si="8"/>
        <v>0.041747685185185186</v>
      </c>
      <c r="P12" s="29">
        <f t="shared" si="9"/>
        <v>11</v>
      </c>
      <c r="Q12" s="30" t="str">
        <f t="shared" si="10"/>
        <v>Paul Evans</v>
      </c>
      <c r="R12" s="53">
        <f t="shared" si="11"/>
        <v>0.043055555555555555</v>
      </c>
    </row>
    <row r="13" spans="1:18" ht="12.75">
      <c r="A13" s="29">
        <f t="shared" si="0"/>
        <v>12</v>
      </c>
      <c r="B13" s="15" t="s">
        <v>202</v>
      </c>
      <c r="C13" s="15">
        <v>13</v>
      </c>
      <c r="D13" s="52">
        <v>6</v>
      </c>
      <c r="E13" s="27">
        <f t="shared" si="1"/>
        <v>0.004166666666666667</v>
      </c>
      <c r="F13" s="4">
        <v>0.007928240740740741</v>
      </c>
      <c r="G13" s="28">
        <f t="shared" si="2"/>
        <v>0.0037615740740740743</v>
      </c>
      <c r="H13" s="29">
        <f t="shared" si="3"/>
        <v>9</v>
      </c>
      <c r="I13" s="4">
        <v>0.032233796296296295</v>
      </c>
      <c r="J13" s="28">
        <f t="shared" si="4"/>
        <v>0.024305555555555552</v>
      </c>
      <c r="K13" s="29">
        <f t="shared" si="5"/>
        <v>12</v>
      </c>
      <c r="L13" s="4">
        <v>0.046921296296296294</v>
      </c>
      <c r="M13" s="28">
        <f t="shared" si="6"/>
        <v>0.0146875</v>
      </c>
      <c r="N13" s="29">
        <f t="shared" si="7"/>
        <v>13</v>
      </c>
      <c r="O13" s="28">
        <f t="shared" si="8"/>
        <v>0.04275462962962963</v>
      </c>
      <c r="P13" s="29">
        <f t="shared" si="9"/>
        <v>12</v>
      </c>
      <c r="Q13" s="30" t="str">
        <f t="shared" si="10"/>
        <v>Kevin Gleeson</v>
      </c>
      <c r="R13" s="53">
        <f t="shared" si="11"/>
        <v>0.043055555555555555</v>
      </c>
    </row>
    <row r="14" spans="1:19" ht="12.75">
      <c r="A14" s="29">
        <f t="shared" si="0"/>
        <v>13</v>
      </c>
      <c r="B14" s="15" t="s">
        <v>183</v>
      </c>
      <c r="C14" s="15">
        <v>7</v>
      </c>
      <c r="D14" s="52">
        <v>6</v>
      </c>
      <c r="E14" s="27">
        <f t="shared" si="1"/>
        <v>0.004166666666666667</v>
      </c>
      <c r="F14" s="4">
        <v>0.00818287037037037</v>
      </c>
      <c r="G14" s="28">
        <f t="shared" si="2"/>
        <v>0.004016203703703703</v>
      </c>
      <c r="H14" s="29">
        <f t="shared" si="3"/>
        <v>14</v>
      </c>
      <c r="I14" s="4">
        <v>0.03138888888888889</v>
      </c>
      <c r="J14" s="28">
        <f t="shared" si="4"/>
        <v>0.02320601851851852</v>
      </c>
      <c r="K14" s="29">
        <f t="shared" si="5"/>
        <v>7</v>
      </c>
      <c r="L14" s="4">
        <v>0.04722222222222222</v>
      </c>
      <c r="M14" s="28">
        <f t="shared" si="6"/>
        <v>0.01583333333333333</v>
      </c>
      <c r="N14" s="29">
        <f t="shared" si="7"/>
        <v>19</v>
      </c>
      <c r="O14" s="28">
        <f t="shared" si="8"/>
        <v>0.043055555555555555</v>
      </c>
      <c r="P14" s="29">
        <f t="shared" si="9"/>
        <v>13</v>
      </c>
      <c r="Q14" s="30" t="str">
        <f t="shared" si="10"/>
        <v>Alastair Morton</v>
      </c>
      <c r="R14" s="53">
        <f t="shared" si="11"/>
        <v>0.043055555555555555</v>
      </c>
      <c r="S14" s="14" t="s">
        <v>204</v>
      </c>
    </row>
    <row r="15" spans="1:18" ht="12.75">
      <c r="A15" s="29">
        <f t="shared" si="0"/>
        <v>14</v>
      </c>
      <c r="B15" s="15" t="s">
        <v>203</v>
      </c>
      <c r="C15" s="15">
        <v>8</v>
      </c>
      <c r="D15" s="52">
        <v>6</v>
      </c>
      <c r="E15" s="27">
        <f t="shared" si="1"/>
        <v>0.004166666666666667</v>
      </c>
      <c r="F15" s="4">
        <v>0.00806712962962963</v>
      </c>
      <c r="G15" s="28">
        <f t="shared" si="2"/>
        <v>0.003900462962962964</v>
      </c>
      <c r="H15" s="29">
        <f t="shared" si="3"/>
        <v>13</v>
      </c>
      <c r="I15" s="4">
        <v>0.033726851851851855</v>
      </c>
      <c r="J15" s="28">
        <f t="shared" si="4"/>
        <v>0.025659722222222223</v>
      </c>
      <c r="K15" s="29">
        <f t="shared" si="5"/>
        <v>15</v>
      </c>
      <c r="L15" s="4">
        <v>0.047858796296296295</v>
      </c>
      <c r="M15" s="28">
        <f t="shared" si="6"/>
        <v>0.01413194444444444</v>
      </c>
      <c r="N15" s="29">
        <f t="shared" si="7"/>
        <v>11</v>
      </c>
      <c r="O15" s="28">
        <f t="shared" si="8"/>
        <v>0.04369212962962962</v>
      </c>
      <c r="P15" s="29">
        <f t="shared" si="9"/>
        <v>14</v>
      </c>
      <c r="Q15" s="30" t="str">
        <f t="shared" si="10"/>
        <v>Tony Maddison</v>
      </c>
      <c r="R15" s="53">
        <f t="shared" si="11"/>
        <v>0.043055555555555555</v>
      </c>
    </row>
    <row r="16" spans="1:18" ht="12.75">
      <c r="A16" s="29">
        <f t="shared" si="0"/>
        <v>15</v>
      </c>
      <c r="B16" s="50" t="s">
        <v>190</v>
      </c>
      <c r="C16" s="15">
        <v>6</v>
      </c>
      <c r="D16" s="52">
        <v>3</v>
      </c>
      <c r="E16" s="27">
        <f t="shared" si="1"/>
        <v>0.0020833333333333333</v>
      </c>
      <c r="F16" s="4">
        <v>0.00625</v>
      </c>
      <c r="G16" s="28">
        <f t="shared" si="2"/>
        <v>0.0041666666666666675</v>
      </c>
      <c r="H16" s="29">
        <f t="shared" si="3"/>
        <v>18</v>
      </c>
      <c r="I16" s="4">
        <v>0.031018518518518515</v>
      </c>
      <c r="J16" s="28">
        <f t="shared" si="4"/>
        <v>0.024768518518518516</v>
      </c>
      <c r="K16" s="29">
        <f t="shared" si="5"/>
        <v>14</v>
      </c>
      <c r="L16" s="4">
        <v>0.04612268518518519</v>
      </c>
      <c r="M16" s="28">
        <f t="shared" si="6"/>
        <v>0.015104166666666675</v>
      </c>
      <c r="N16" s="29">
        <f t="shared" si="7"/>
        <v>16</v>
      </c>
      <c r="O16" s="28">
        <f t="shared" si="8"/>
        <v>0.04403935185185186</v>
      </c>
      <c r="P16" s="29">
        <f t="shared" si="9"/>
        <v>15</v>
      </c>
      <c r="Q16" s="30" t="str">
        <f t="shared" si="10"/>
        <v>Claire Loades</v>
      </c>
      <c r="R16" s="53">
        <f t="shared" si="11"/>
        <v>0.04513888888888889</v>
      </c>
    </row>
    <row r="17" spans="1:18" ht="12.75">
      <c r="A17" s="29">
        <f t="shared" si="0"/>
        <v>16</v>
      </c>
      <c r="B17" s="50" t="s">
        <v>145</v>
      </c>
      <c r="C17" s="15">
        <v>14</v>
      </c>
      <c r="D17" s="52">
        <v>3</v>
      </c>
      <c r="E17" s="27">
        <f t="shared" si="1"/>
        <v>0.0020833333333333333</v>
      </c>
      <c r="F17" s="4">
        <v>0.006215277777777777</v>
      </c>
      <c r="G17" s="28">
        <f t="shared" si="2"/>
        <v>0.004131944444444443</v>
      </c>
      <c r="H17" s="29">
        <f t="shared" si="3"/>
        <v>17</v>
      </c>
      <c r="I17" s="4">
        <v>0.0324537037037037</v>
      </c>
      <c r="J17" s="28">
        <f t="shared" si="4"/>
        <v>0.026238425925925922</v>
      </c>
      <c r="K17" s="29">
        <f t="shared" si="5"/>
        <v>16</v>
      </c>
      <c r="L17" s="4">
        <v>0.047337962962962964</v>
      </c>
      <c r="M17" s="28">
        <f t="shared" si="6"/>
        <v>0.014884259259259264</v>
      </c>
      <c r="N17" s="29">
        <f t="shared" si="7"/>
        <v>15</v>
      </c>
      <c r="O17" s="28">
        <f t="shared" si="8"/>
        <v>0.04525462962962963</v>
      </c>
      <c r="P17" s="29">
        <f t="shared" si="9"/>
        <v>16</v>
      </c>
      <c r="Q17" s="30" t="str">
        <f t="shared" si="10"/>
        <v>Hendriette Thorn</v>
      </c>
      <c r="R17" s="53">
        <f t="shared" si="11"/>
        <v>0.04513888888888889</v>
      </c>
    </row>
    <row r="18" spans="1:18" ht="12.75">
      <c r="A18" s="29">
        <f t="shared" si="0"/>
        <v>17</v>
      </c>
      <c r="B18" s="15" t="s">
        <v>210</v>
      </c>
      <c r="C18" s="15">
        <v>15</v>
      </c>
      <c r="D18" s="52">
        <v>3</v>
      </c>
      <c r="E18" s="27">
        <f t="shared" si="1"/>
        <v>0.0020833333333333333</v>
      </c>
      <c r="F18" s="4">
        <v>0.006145833333333333</v>
      </c>
      <c r="G18" s="28">
        <f t="shared" si="2"/>
        <v>0.0040625</v>
      </c>
      <c r="H18" s="29">
        <f t="shared" si="3"/>
        <v>15</v>
      </c>
      <c r="I18" s="4">
        <v>0.0324537037037037</v>
      </c>
      <c r="J18" s="28">
        <f t="shared" si="4"/>
        <v>0.026307870370370367</v>
      </c>
      <c r="K18" s="29">
        <f t="shared" si="5"/>
        <v>17</v>
      </c>
      <c r="L18" s="4">
        <v>0.04827546296296296</v>
      </c>
      <c r="M18" s="28">
        <f t="shared" si="6"/>
        <v>0.015821759259259258</v>
      </c>
      <c r="N18" s="29">
        <f t="shared" si="7"/>
        <v>18</v>
      </c>
      <c r="O18" s="28">
        <f t="shared" si="8"/>
        <v>0.046192129629629625</v>
      </c>
      <c r="P18" s="29">
        <f t="shared" si="9"/>
        <v>17</v>
      </c>
      <c r="Q18" s="30" t="str">
        <f t="shared" si="10"/>
        <v>Paul Orsi</v>
      </c>
      <c r="R18" s="53">
        <f t="shared" si="11"/>
        <v>0.04513888888888889</v>
      </c>
    </row>
    <row r="19" spans="1:18" ht="12.75">
      <c r="A19" s="29">
        <f t="shared" si="0"/>
        <v>18</v>
      </c>
      <c r="B19" s="50" t="s">
        <v>218</v>
      </c>
      <c r="C19" s="15">
        <v>21</v>
      </c>
      <c r="D19" s="52">
        <v>0</v>
      </c>
      <c r="E19" s="27">
        <f t="shared" si="1"/>
        <v>0</v>
      </c>
      <c r="F19" s="4">
        <v>0.0052430555555555555</v>
      </c>
      <c r="G19" s="28">
        <f t="shared" si="2"/>
        <v>0.0052430555555555555</v>
      </c>
      <c r="H19" s="29">
        <f t="shared" si="3"/>
        <v>19</v>
      </c>
      <c r="I19" s="4">
        <v>0.032789351851851854</v>
      </c>
      <c r="J19" s="28">
        <f t="shared" si="4"/>
        <v>0.027546296296296298</v>
      </c>
      <c r="K19" s="29">
        <f t="shared" si="5"/>
        <v>18</v>
      </c>
      <c r="L19" s="4">
        <v>0.048125</v>
      </c>
      <c r="M19" s="28">
        <f t="shared" si="6"/>
        <v>0.015335648148148147</v>
      </c>
      <c r="N19" s="29">
        <f t="shared" si="7"/>
        <v>17</v>
      </c>
      <c r="O19" s="28">
        <f t="shared" si="8"/>
        <v>0.048125</v>
      </c>
      <c r="P19" s="29">
        <f t="shared" si="9"/>
        <v>18</v>
      </c>
      <c r="Q19" s="30" t="str">
        <f t="shared" si="10"/>
        <v>Mary Ranford (g)</v>
      </c>
      <c r="R19" s="53">
        <f t="shared" si="11"/>
        <v>0.04722222222222222</v>
      </c>
    </row>
    <row r="20" spans="1:18" ht="12.75">
      <c r="A20" s="29">
        <f t="shared" si="0"/>
        <v>19</v>
      </c>
      <c r="B20" s="15" t="s">
        <v>212</v>
      </c>
      <c r="C20" s="15">
        <v>3</v>
      </c>
      <c r="D20" s="52">
        <v>3</v>
      </c>
      <c r="E20" s="27">
        <f t="shared" si="1"/>
        <v>0.0020833333333333333</v>
      </c>
      <c r="F20" s="4">
        <v>0.0061574074074074074</v>
      </c>
      <c r="G20" s="28">
        <f t="shared" si="2"/>
        <v>0.004074074074074074</v>
      </c>
      <c r="H20" s="29">
        <f t="shared" si="3"/>
        <v>16</v>
      </c>
      <c r="I20" s="4">
        <v>0.035381944444444445</v>
      </c>
      <c r="J20" s="28">
        <f t="shared" si="4"/>
        <v>0.02922453703703704</v>
      </c>
      <c r="K20" s="29">
        <f t="shared" si="5"/>
        <v>20</v>
      </c>
      <c r="L20" s="4">
        <v>0.05023148148148148</v>
      </c>
      <c r="M20" s="28">
        <f t="shared" si="6"/>
        <v>0.014849537037037036</v>
      </c>
      <c r="N20" s="29">
        <f t="shared" si="7"/>
        <v>14</v>
      </c>
      <c r="O20" s="28">
        <f t="shared" si="8"/>
        <v>0.04814814814814815</v>
      </c>
      <c r="P20" s="29">
        <f t="shared" si="9"/>
        <v>19</v>
      </c>
      <c r="Q20" s="30" t="str">
        <f t="shared" si="10"/>
        <v>Simon Bishop</v>
      </c>
      <c r="R20" s="53">
        <f t="shared" si="11"/>
        <v>0.04513888888888889</v>
      </c>
    </row>
    <row r="21" spans="1:18" ht="12.75">
      <c r="A21" s="29">
        <f t="shared" si="0"/>
        <v>20</v>
      </c>
      <c r="B21" s="50" t="s">
        <v>217</v>
      </c>
      <c r="C21" s="15">
        <v>12</v>
      </c>
      <c r="D21" s="52">
        <v>0</v>
      </c>
      <c r="E21" s="27">
        <f t="shared" si="1"/>
        <v>0</v>
      </c>
      <c r="F21" s="4">
        <v>0.0052430555555555555</v>
      </c>
      <c r="G21" s="28">
        <f t="shared" si="2"/>
        <v>0.0052430555555555555</v>
      </c>
      <c r="H21" s="29">
        <f t="shared" si="3"/>
        <v>19</v>
      </c>
      <c r="I21" s="4">
        <v>0.03416666666666667</v>
      </c>
      <c r="J21" s="28">
        <f t="shared" si="4"/>
        <v>0.028923611111111115</v>
      </c>
      <c r="K21" s="29">
        <f t="shared" si="5"/>
        <v>19</v>
      </c>
      <c r="L21" s="4">
        <v>0.053148148148148146</v>
      </c>
      <c r="M21" s="28">
        <f t="shared" si="6"/>
        <v>0.018981481481481474</v>
      </c>
      <c r="N21" s="29">
        <f t="shared" si="7"/>
        <v>20</v>
      </c>
      <c r="O21" s="28">
        <f t="shared" si="8"/>
        <v>0.053148148148148146</v>
      </c>
      <c r="P21" s="29">
        <f t="shared" si="9"/>
        <v>20</v>
      </c>
      <c r="Q21" s="30" t="str">
        <f t="shared" si="10"/>
        <v>Emma Carter</v>
      </c>
      <c r="R21" s="53">
        <f t="shared" si="11"/>
        <v>0.04722222222222222</v>
      </c>
    </row>
  </sheetData>
  <conditionalFormatting sqref="J2:J21 M2:M21 O2:O21 R2:R21 G2:G21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4" customWidth="1"/>
    <col min="2" max="2" width="18.421875" style="14" customWidth="1"/>
    <col min="3" max="3" width="3.7109375" style="14" customWidth="1"/>
    <col min="4" max="4" width="4.140625" style="14" customWidth="1"/>
    <col min="5" max="6" width="6.28125" style="6" customWidth="1"/>
    <col min="7" max="7" width="6.57421875" style="6" customWidth="1"/>
    <col min="8" max="8" width="5.00390625" style="6" customWidth="1"/>
    <col min="9" max="10" width="6.7109375" style="6" customWidth="1"/>
    <col min="11" max="11" width="5.00390625" style="6" customWidth="1"/>
    <col min="12" max="12" width="7.28125" style="6" customWidth="1"/>
    <col min="13" max="13" width="7.421875" style="6" customWidth="1"/>
    <col min="14" max="14" width="5.00390625" style="6" customWidth="1"/>
    <col min="15" max="15" width="6.7109375" style="6" customWidth="1"/>
    <col min="16" max="16" width="5.140625" style="6" customWidth="1"/>
    <col min="17" max="17" width="18.28125" style="14" customWidth="1"/>
    <col min="18" max="16384" width="8.8515625" style="14" customWidth="1"/>
  </cols>
  <sheetData>
    <row r="1" spans="1:19" ht="12.75">
      <c r="A1" s="12" t="s">
        <v>150</v>
      </c>
      <c r="B1" s="12" t="s">
        <v>1</v>
      </c>
      <c r="C1" s="12" t="s">
        <v>136</v>
      </c>
      <c r="D1" s="12" t="s">
        <v>2</v>
      </c>
      <c r="E1" s="2" t="s">
        <v>3</v>
      </c>
      <c r="F1" s="2" t="s">
        <v>4</v>
      </c>
      <c r="G1" s="2" t="s">
        <v>5</v>
      </c>
      <c r="H1" s="2" t="s">
        <v>21</v>
      </c>
      <c r="I1" s="2" t="s">
        <v>6</v>
      </c>
      <c r="J1" s="2" t="s">
        <v>7</v>
      </c>
      <c r="K1" s="2" t="s">
        <v>32</v>
      </c>
      <c r="L1" s="2" t="s">
        <v>8</v>
      </c>
      <c r="M1" s="2" t="s">
        <v>9</v>
      </c>
      <c r="N1" s="2" t="s">
        <v>33</v>
      </c>
      <c r="O1" s="2" t="s">
        <v>10</v>
      </c>
      <c r="P1" s="13" t="s">
        <v>11</v>
      </c>
      <c r="Q1" s="12" t="s">
        <v>1</v>
      </c>
      <c r="R1" s="2" t="s">
        <v>205</v>
      </c>
      <c r="S1" s="2" t="s">
        <v>206</v>
      </c>
    </row>
    <row r="2" spans="1:18" ht="12.75">
      <c r="A2" s="29">
        <f aca="true" t="shared" si="0" ref="A2:A28">P2</f>
        <v>1</v>
      </c>
      <c r="B2" s="15" t="s">
        <v>128</v>
      </c>
      <c r="C2" s="15">
        <v>2</v>
      </c>
      <c r="D2" s="52">
        <v>14</v>
      </c>
      <c r="E2" s="27">
        <f aca="true" t="shared" si="1" ref="E2:E28">IF(ISBLANK($D2),"",TIMEVALUE("0:1")*D2)</f>
        <v>0.009722222222222222</v>
      </c>
      <c r="F2" s="4">
        <v>0.01300925925925926</v>
      </c>
      <c r="G2" s="28">
        <f aca="true" t="shared" si="2" ref="G2:G28">IF(F2="dnf","dnf",IF(ISBLANK(F2),"",F2-E2))</f>
        <v>0.003287037037037038</v>
      </c>
      <c r="H2" s="29">
        <f aca="true" t="shared" si="3" ref="H2:H28">IF(ISBLANK(F2),"",IF(F2="dnf","dnf",RANK(G2,G$2:G$28,1)))</f>
        <v>1</v>
      </c>
      <c r="I2" s="4">
        <v>0.03366898148148148</v>
      </c>
      <c r="J2" s="28">
        <f aca="true" t="shared" si="4" ref="J2:J28">IF(I2="dnf","dnf",IF(ISBLANK(I2),"",I2-F2))</f>
        <v>0.020659722222222218</v>
      </c>
      <c r="K2" s="29">
        <f aca="true" t="shared" si="5" ref="K2:K28">IF(ISBLANK(I2),"",IF(I2="dnf","dnf",RANK(J2,J$2:J$28,1)))</f>
        <v>1</v>
      </c>
      <c r="L2" s="4">
        <v>0.045844907407407404</v>
      </c>
      <c r="M2" s="28">
        <f aca="true" t="shared" si="6" ref="M2:M28">IF(L2="dnf","dnf",IF(ISBLANK(L2),"",L2-I2))</f>
        <v>0.012175925925925923</v>
      </c>
      <c r="N2" s="29">
        <f aca="true" t="shared" si="7" ref="N2:N28">IF(ISBLANK(L2),"",IF(L2="dnf","dnf",RANK(M2,M$2:M$28,1)))</f>
        <v>1</v>
      </c>
      <c r="O2" s="28">
        <f aca="true" t="shared" si="8" ref="O2:O28">IF(L2="dnf","dnf",IF(ISBLANK(L2),"",G2+J2+M2))</f>
        <v>0.03612268518518518</v>
      </c>
      <c r="P2" s="29">
        <f aca="true" t="shared" si="9" ref="P2:P28">IF(ISBLANK(L2),"",IF(N2="dnf","dnf",RANK(O2,O$2:O$28,1)))</f>
        <v>1</v>
      </c>
      <c r="Q2" s="30" t="str">
        <f aca="true" t="shared" si="10" ref="Q2:Q28">B2</f>
        <v>Sean Nicolle</v>
      </c>
      <c r="R2" s="53">
        <f aca="true" t="shared" si="11" ref="R2:R28">IF(ISBLANK(B2),"",IF(ISBLANK(D2),"",TIMEVALUE("1:8")-E2))</f>
        <v>0.0375</v>
      </c>
    </row>
    <row r="3" spans="1:18" ht="12.75">
      <c r="A3" s="29">
        <f t="shared" si="0"/>
        <v>2</v>
      </c>
      <c r="B3" s="15" t="s">
        <v>200</v>
      </c>
      <c r="C3" s="15">
        <v>2</v>
      </c>
      <c r="D3" s="52">
        <v>12</v>
      </c>
      <c r="E3" s="27">
        <f t="shared" si="1"/>
        <v>0.008333333333333333</v>
      </c>
      <c r="F3" s="4">
        <v>0.011655092592592594</v>
      </c>
      <c r="G3" s="28">
        <f t="shared" si="2"/>
        <v>0.0033217592592592604</v>
      </c>
      <c r="H3" s="29">
        <f t="shared" si="3"/>
        <v>2</v>
      </c>
      <c r="I3" s="4">
        <v>0.0338425925925926</v>
      </c>
      <c r="J3" s="28">
        <f t="shared" si="4"/>
        <v>0.022187500000000006</v>
      </c>
      <c r="K3" s="29">
        <f t="shared" si="5"/>
        <v>6</v>
      </c>
      <c r="L3" s="4">
        <v>0.04652777777777778</v>
      </c>
      <c r="M3" s="28">
        <f t="shared" si="6"/>
        <v>0.012685185185185181</v>
      </c>
      <c r="N3" s="29">
        <f t="shared" si="7"/>
        <v>2</v>
      </c>
      <c r="O3" s="28">
        <f t="shared" si="8"/>
        <v>0.03819444444444445</v>
      </c>
      <c r="P3" s="29">
        <f t="shared" si="9"/>
        <v>2</v>
      </c>
      <c r="Q3" s="30" t="str">
        <f t="shared" si="10"/>
        <v>Nick Baimbridge</v>
      </c>
      <c r="R3" s="53">
        <f t="shared" si="11"/>
        <v>0.03888888888888889</v>
      </c>
    </row>
    <row r="4" spans="1:18" ht="12.75">
      <c r="A4" s="29">
        <f t="shared" si="0"/>
        <v>3</v>
      </c>
      <c r="B4" s="15" t="s">
        <v>181</v>
      </c>
      <c r="C4" s="15">
        <v>2</v>
      </c>
      <c r="D4" s="52">
        <v>12</v>
      </c>
      <c r="E4" s="27">
        <f t="shared" si="1"/>
        <v>0.008333333333333333</v>
      </c>
      <c r="F4" s="4">
        <v>0.012060185185185186</v>
      </c>
      <c r="G4" s="28">
        <f t="shared" si="2"/>
        <v>0.0037268518518518527</v>
      </c>
      <c r="H4" s="29">
        <f t="shared" si="3"/>
        <v>8</v>
      </c>
      <c r="I4" s="4">
        <v>0.03383101851851852</v>
      </c>
      <c r="J4" s="28">
        <f t="shared" si="4"/>
        <v>0.02177083333333333</v>
      </c>
      <c r="K4" s="29">
        <f t="shared" si="5"/>
        <v>4</v>
      </c>
      <c r="L4" s="4">
        <v>0.04699074074074074</v>
      </c>
      <c r="M4" s="28">
        <f t="shared" si="6"/>
        <v>0.013159722222222225</v>
      </c>
      <c r="N4" s="29">
        <f t="shared" si="7"/>
        <v>4</v>
      </c>
      <c r="O4" s="28">
        <f t="shared" si="8"/>
        <v>0.038657407407407404</v>
      </c>
      <c r="P4" s="29">
        <f t="shared" si="9"/>
        <v>3</v>
      </c>
      <c r="Q4" s="30" t="str">
        <f t="shared" si="10"/>
        <v>Ross Muir</v>
      </c>
      <c r="R4" s="53">
        <f t="shared" si="11"/>
        <v>0.03888888888888889</v>
      </c>
    </row>
    <row r="5" spans="1:18" ht="12.75">
      <c r="A5" s="29">
        <f t="shared" si="0"/>
        <v>4</v>
      </c>
      <c r="B5" s="15" t="s">
        <v>162</v>
      </c>
      <c r="C5" s="15">
        <v>2</v>
      </c>
      <c r="D5" s="52">
        <v>10</v>
      </c>
      <c r="E5" s="27">
        <f t="shared" si="1"/>
        <v>0.006944444444444445</v>
      </c>
      <c r="F5" s="4">
        <v>0.010439814814814813</v>
      </c>
      <c r="G5" s="28">
        <f t="shared" si="2"/>
        <v>0.0034953703703703683</v>
      </c>
      <c r="H5" s="29">
        <f t="shared" si="3"/>
        <v>7</v>
      </c>
      <c r="I5" s="4">
        <v>0.033240740740740744</v>
      </c>
      <c r="J5" s="28">
        <f t="shared" si="4"/>
        <v>0.022800925925925933</v>
      </c>
      <c r="K5" s="29">
        <f t="shared" si="5"/>
        <v>12</v>
      </c>
      <c r="L5" s="4">
        <v>0.04598379629629629</v>
      </c>
      <c r="M5" s="28">
        <f t="shared" si="6"/>
        <v>0.01274305555555555</v>
      </c>
      <c r="N5" s="29">
        <f t="shared" si="7"/>
        <v>3</v>
      </c>
      <c r="O5" s="28">
        <f t="shared" si="8"/>
        <v>0.03903935185185185</v>
      </c>
      <c r="P5" s="29">
        <f t="shared" si="9"/>
        <v>4</v>
      </c>
      <c r="Q5" s="30" t="str">
        <f t="shared" si="10"/>
        <v>Kelvin Fowler</v>
      </c>
      <c r="R5" s="53">
        <f t="shared" si="11"/>
        <v>0.04027777777777777</v>
      </c>
    </row>
    <row r="6" spans="1:18" ht="12.75">
      <c r="A6" s="29">
        <f t="shared" si="0"/>
        <v>5</v>
      </c>
      <c r="B6" s="15" t="s">
        <v>19</v>
      </c>
      <c r="C6" s="15">
        <v>2</v>
      </c>
      <c r="D6" s="52">
        <v>14</v>
      </c>
      <c r="E6" s="27">
        <f t="shared" si="1"/>
        <v>0.009722222222222222</v>
      </c>
      <c r="F6" s="4">
        <v>0.013668981481481482</v>
      </c>
      <c r="G6" s="28">
        <f t="shared" si="2"/>
        <v>0.003946759259259259</v>
      </c>
      <c r="H6" s="29">
        <f t="shared" si="3"/>
        <v>14</v>
      </c>
      <c r="I6" s="4">
        <v>0.03488425925925926</v>
      </c>
      <c r="J6" s="28">
        <f t="shared" si="4"/>
        <v>0.021215277777777777</v>
      </c>
      <c r="K6" s="29">
        <f t="shared" si="5"/>
        <v>2</v>
      </c>
      <c r="L6" s="4">
        <v>0.0491550925925926</v>
      </c>
      <c r="M6" s="28">
        <f t="shared" si="6"/>
        <v>0.014270833333333337</v>
      </c>
      <c r="N6" s="29">
        <f t="shared" si="7"/>
        <v>12</v>
      </c>
      <c r="O6" s="28">
        <f t="shared" si="8"/>
        <v>0.039432870370370375</v>
      </c>
      <c r="P6" s="29">
        <f t="shared" si="9"/>
        <v>5</v>
      </c>
      <c r="Q6" s="30" t="str">
        <f t="shared" si="10"/>
        <v>Hanno Nickau</v>
      </c>
      <c r="R6" s="53">
        <f t="shared" si="11"/>
        <v>0.0375</v>
      </c>
    </row>
    <row r="7" spans="1:18" ht="12.75">
      <c r="A7" s="29">
        <f t="shared" si="0"/>
        <v>6</v>
      </c>
      <c r="B7" s="15" t="s">
        <v>148</v>
      </c>
      <c r="C7" s="15">
        <v>2</v>
      </c>
      <c r="D7" s="52">
        <v>10</v>
      </c>
      <c r="E7" s="27">
        <f t="shared" si="1"/>
        <v>0.006944444444444445</v>
      </c>
      <c r="F7" s="4">
        <v>0.010300925925925927</v>
      </c>
      <c r="G7" s="28">
        <f t="shared" si="2"/>
        <v>0.003356481481481482</v>
      </c>
      <c r="H7" s="29">
        <f t="shared" si="3"/>
        <v>3</v>
      </c>
      <c r="I7" s="4">
        <v>0.03269675925925926</v>
      </c>
      <c r="J7" s="28">
        <f t="shared" si="4"/>
        <v>0.02239583333333333</v>
      </c>
      <c r="K7" s="29">
        <f t="shared" si="5"/>
        <v>7</v>
      </c>
      <c r="L7" s="4">
        <v>0.04664351851851852</v>
      </c>
      <c r="M7" s="28">
        <f t="shared" si="6"/>
        <v>0.013946759259259263</v>
      </c>
      <c r="N7" s="29">
        <f t="shared" si="7"/>
        <v>10</v>
      </c>
      <c r="O7" s="28">
        <f t="shared" si="8"/>
        <v>0.039699074074074074</v>
      </c>
      <c r="P7" s="29">
        <f t="shared" si="9"/>
        <v>6</v>
      </c>
      <c r="Q7" s="30" t="str">
        <f t="shared" si="10"/>
        <v>Nick Hales</v>
      </c>
      <c r="R7" s="53">
        <f t="shared" si="11"/>
        <v>0.04027777777777777</v>
      </c>
    </row>
    <row r="8" spans="1:18" ht="12.75">
      <c r="A8" s="29">
        <f t="shared" si="0"/>
        <v>7</v>
      </c>
      <c r="B8" s="15" t="s">
        <v>152</v>
      </c>
      <c r="C8" s="15">
        <v>2</v>
      </c>
      <c r="D8" s="52">
        <v>10</v>
      </c>
      <c r="E8" s="27">
        <f t="shared" si="1"/>
        <v>0.006944444444444445</v>
      </c>
      <c r="F8" s="4">
        <v>0.010405092592592593</v>
      </c>
      <c r="G8" s="28">
        <f t="shared" si="2"/>
        <v>0.0034606481481481476</v>
      </c>
      <c r="H8" s="29">
        <f t="shared" si="3"/>
        <v>4</v>
      </c>
      <c r="I8" s="4">
        <v>0.0332175925925926</v>
      </c>
      <c r="J8" s="28">
        <f t="shared" si="4"/>
        <v>0.022812500000000006</v>
      </c>
      <c r="K8" s="29">
        <f t="shared" si="5"/>
        <v>13</v>
      </c>
      <c r="L8" s="4">
        <v>0.04670138888888889</v>
      </c>
      <c r="M8" s="28">
        <f t="shared" si="6"/>
        <v>0.013483796296296292</v>
      </c>
      <c r="N8" s="29">
        <f t="shared" si="7"/>
        <v>5</v>
      </c>
      <c r="O8" s="28">
        <f t="shared" si="8"/>
        <v>0.03975694444444444</v>
      </c>
      <c r="P8" s="29">
        <f t="shared" si="9"/>
        <v>7</v>
      </c>
      <c r="Q8" s="30" t="str">
        <f t="shared" si="10"/>
        <v>Richard Dunbabin</v>
      </c>
      <c r="R8" s="53">
        <f t="shared" si="11"/>
        <v>0.04027777777777777</v>
      </c>
    </row>
    <row r="9" spans="1:18" ht="12.75">
      <c r="A9" s="29">
        <f t="shared" si="0"/>
        <v>8</v>
      </c>
      <c r="B9" s="15" t="s">
        <v>142</v>
      </c>
      <c r="C9" s="15">
        <v>2</v>
      </c>
      <c r="D9" s="52">
        <v>12</v>
      </c>
      <c r="E9" s="27">
        <f t="shared" si="1"/>
        <v>0.008333333333333333</v>
      </c>
      <c r="F9" s="4">
        <v>0.011793981481481482</v>
      </c>
      <c r="G9" s="28">
        <f t="shared" si="2"/>
        <v>0.0034606481481481485</v>
      </c>
      <c r="H9" s="29">
        <f t="shared" si="3"/>
        <v>5</v>
      </c>
      <c r="I9" s="4">
        <v>0.03435185185185185</v>
      </c>
      <c r="J9" s="28">
        <f t="shared" si="4"/>
        <v>0.022557870370370367</v>
      </c>
      <c r="K9" s="29">
        <f t="shared" si="5"/>
        <v>10</v>
      </c>
      <c r="L9" s="4">
        <v>0.04820601851851852</v>
      </c>
      <c r="M9" s="28">
        <f t="shared" si="6"/>
        <v>0.013854166666666674</v>
      </c>
      <c r="N9" s="29">
        <f t="shared" si="7"/>
        <v>9</v>
      </c>
      <c r="O9" s="28">
        <f t="shared" si="8"/>
        <v>0.03987268518518519</v>
      </c>
      <c r="P9" s="29">
        <f t="shared" si="9"/>
        <v>8</v>
      </c>
      <c r="Q9" s="30" t="str">
        <f t="shared" si="10"/>
        <v>Peter Godwin</v>
      </c>
      <c r="R9" s="53">
        <f t="shared" si="11"/>
        <v>0.03888888888888889</v>
      </c>
    </row>
    <row r="10" spans="1:18" ht="12.75">
      <c r="A10" s="29">
        <f t="shared" si="0"/>
        <v>9</v>
      </c>
      <c r="B10" s="15" t="s">
        <v>138</v>
      </c>
      <c r="C10" s="15">
        <v>2</v>
      </c>
      <c r="D10" s="52">
        <v>10</v>
      </c>
      <c r="E10" s="27">
        <f t="shared" si="1"/>
        <v>0.006944444444444445</v>
      </c>
      <c r="F10" s="4">
        <v>0.01076388888888889</v>
      </c>
      <c r="G10" s="28">
        <f t="shared" si="2"/>
        <v>0.0038194444444444456</v>
      </c>
      <c r="H10" s="29">
        <f t="shared" si="3"/>
        <v>9</v>
      </c>
      <c r="I10" s="4">
        <v>0.033310185185185186</v>
      </c>
      <c r="J10" s="28">
        <f t="shared" si="4"/>
        <v>0.022546296296296293</v>
      </c>
      <c r="K10" s="29">
        <f t="shared" si="5"/>
        <v>9</v>
      </c>
      <c r="L10" s="4">
        <v>0.046863425925925926</v>
      </c>
      <c r="M10" s="28">
        <f t="shared" si="6"/>
        <v>0.01355324074074074</v>
      </c>
      <c r="N10" s="29">
        <f t="shared" si="7"/>
        <v>6</v>
      </c>
      <c r="O10" s="28">
        <f t="shared" si="8"/>
        <v>0.03991898148148148</v>
      </c>
      <c r="P10" s="29">
        <f t="shared" si="9"/>
        <v>9</v>
      </c>
      <c r="Q10" s="30" t="str">
        <f t="shared" si="10"/>
        <v>Lee Wagstaff</v>
      </c>
      <c r="R10" s="53">
        <f t="shared" si="11"/>
        <v>0.04027777777777777</v>
      </c>
    </row>
    <row r="11" spans="1:18" ht="12.75">
      <c r="A11" s="29">
        <f t="shared" si="0"/>
        <v>10</v>
      </c>
      <c r="B11" s="50" t="s">
        <v>192</v>
      </c>
      <c r="C11" s="15">
        <v>5</v>
      </c>
      <c r="D11" s="52">
        <v>9</v>
      </c>
      <c r="E11" s="27">
        <f t="shared" si="1"/>
        <v>0.00625</v>
      </c>
      <c r="F11" s="4">
        <v>0.010289351851851852</v>
      </c>
      <c r="G11" s="28">
        <f t="shared" si="2"/>
        <v>0.004039351851851851</v>
      </c>
      <c r="H11" s="29">
        <f t="shared" si="3"/>
        <v>19</v>
      </c>
      <c r="I11" s="4">
        <v>0.03309027777777778</v>
      </c>
      <c r="J11" s="28">
        <f t="shared" si="4"/>
        <v>0.02280092592592593</v>
      </c>
      <c r="K11" s="29">
        <f t="shared" si="5"/>
        <v>11</v>
      </c>
      <c r="L11" s="4">
        <v>0.046851851851851846</v>
      </c>
      <c r="M11" s="28">
        <f t="shared" si="6"/>
        <v>0.013761574074074065</v>
      </c>
      <c r="N11" s="29">
        <f t="shared" si="7"/>
        <v>7</v>
      </c>
      <c r="O11" s="28">
        <f t="shared" si="8"/>
        <v>0.04060185185185185</v>
      </c>
      <c r="P11" s="29">
        <f t="shared" si="9"/>
        <v>10</v>
      </c>
      <c r="Q11" s="30" t="str">
        <f t="shared" si="10"/>
        <v>Ruth Burnett</v>
      </c>
      <c r="R11" s="53">
        <f t="shared" si="11"/>
        <v>0.04097222222222222</v>
      </c>
    </row>
    <row r="12" spans="1:18" ht="12.75">
      <c r="A12" s="29">
        <f t="shared" si="0"/>
        <v>11</v>
      </c>
      <c r="B12" s="15" t="s">
        <v>184</v>
      </c>
      <c r="C12" s="15">
        <v>1</v>
      </c>
      <c r="D12" s="52">
        <v>9</v>
      </c>
      <c r="E12" s="27">
        <f t="shared" si="1"/>
        <v>0.00625</v>
      </c>
      <c r="F12" s="4">
        <v>0.010289351851851852</v>
      </c>
      <c r="G12" s="28">
        <f t="shared" si="2"/>
        <v>0.004039351851851851</v>
      </c>
      <c r="H12" s="29">
        <f t="shared" si="3"/>
        <v>19</v>
      </c>
      <c r="I12" s="4">
        <v>0.0328125</v>
      </c>
      <c r="J12" s="28">
        <f t="shared" si="4"/>
        <v>0.02252314814814815</v>
      </c>
      <c r="K12" s="29">
        <f t="shared" si="5"/>
        <v>8</v>
      </c>
      <c r="L12" s="4">
        <v>0.04693287037037037</v>
      </c>
      <c r="M12" s="28">
        <f t="shared" si="6"/>
        <v>0.014120370370370366</v>
      </c>
      <c r="N12" s="29">
        <f t="shared" si="7"/>
        <v>11</v>
      </c>
      <c r="O12" s="28">
        <f t="shared" si="8"/>
        <v>0.04068287037037037</v>
      </c>
      <c r="P12" s="29">
        <f t="shared" si="9"/>
        <v>11</v>
      </c>
      <c r="Q12" s="30" t="str">
        <f t="shared" si="10"/>
        <v>Ian Smith</v>
      </c>
      <c r="R12" s="53">
        <f t="shared" si="11"/>
        <v>0.04097222222222222</v>
      </c>
    </row>
    <row r="13" spans="1:18" ht="12.75">
      <c r="A13" s="29">
        <f t="shared" si="0"/>
        <v>12</v>
      </c>
      <c r="B13" s="15" t="s">
        <v>202</v>
      </c>
      <c r="C13" s="15">
        <v>13</v>
      </c>
      <c r="D13" s="52">
        <v>6</v>
      </c>
      <c r="E13" s="27">
        <f t="shared" si="1"/>
        <v>0.004166666666666667</v>
      </c>
      <c r="F13" s="4">
        <v>0.008055555555555555</v>
      </c>
      <c r="G13" s="28">
        <f t="shared" si="2"/>
        <v>0.0038888888888888888</v>
      </c>
      <c r="H13" s="29">
        <f t="shared" si="3"/>
        <v>11</v>
      </c>
      <c r="I13" s="4">
        <v>0.03229166666666667</v>
      </c>
      <c r="J13" s="28">
        <f t="shared" si="4"/>
        <v>0.024236111111111115</v>
      </c>
      <c r="K13" s="29">
        <f t="shared" si="5"/>
        <v>17</v>
      </c>
      <c r="L13" s="4">
        <v>0.046099537037037036</v>
      </c>
      <c r="M13" s="28">
        <f t="shared" si="6"/>
        <v>0.013807870370370366</v>
      </c>
      <c r="N13" s="29">
        <f t="shared" si="7"/>
        <v>8</v>
      </c>
      <c r="O13" s="28">
        <f t="shared" si="8"/>
        <v>0.04193287037037037</v>
      </c>
      <c r="P13" s="29">
        <f t="shared" si="9"/>
        <v>12</v>
      </c>
      <c r="Q13" s="30" t="str">
        <f t="shared" si="10"/>
        <v>Kevin Gleeson</v>
      </c>
      <c r="R13" s="53">
        <f t="shared" si="11"/>
        <v>0.043055555555555555</v>
      </c>
    </row>
    <row r="14" spans="1:19" ht="12.75">
      <c r="A14" s="29">
        <f t="shared" si="0"/>
        <v>13</v>
      </c>
      <c r="B14" s="15" t="s">
        <v>213</v>
      </c>
      <c r="C14" s="15">
        <v>7</v>
      </c>
      <c r="D14" s="52">
        <v>6</v>
      </c>
      <c r="E14" s="27">
        <f t="shared" si="1"/>
        <v>0.004166666666666667</v>
      </c>
      <c r="F14" s="4">
        <v>0.008090277777777778</v>
      </c>
      <c r="G14" s="28">
        <f t="shared" si="2"/>
        <v>0.003923611111111111</v>
      </c>
      <c r="H14" s="29">
        <f t="shared" si="3"/>
        <v>13</v>
      </c>
      <c r="I14" s="4">
        <v>0.030983796296296297</v>
      </c>
      <c r="J14" s="28">
        <f t="shared" si="4"/>
        <v>0.02289351851851852</v>
      </c>
      <c r="K14" s="29">
        <f t="shared" si="5"/>
        <v>14</v>
      </c>
      <c r="L14" s="4">
        <v>0.0462037037037037</v>
      </c>
      <c r="M14" s="28">
        <f t="shared" si="6"/>
        <v>0.0152199074074074</v>
      </c>
      <c r="N14" s="29">
        <f t="shared" si="7"/>
        <v>18</v>
      </c>
      <c r="O14" s="28">
        <f t="shared" si="8"/>
        <v>0.04203703703703703</v>
      </c>
      <c r="P14" s="29">
        <f t="shared" si="9"/>
        <v>13</v>
      </c>
      <c r="Q14" s="30" t="str">
        <f t="shared" si="10"/>
        <v>Matt Elliott</v>
      </c>
      <c r="R14" s="53">
        <f t="shared" si="11"/>
        <v>0.043055555555555555</v>
      </c>
      <c r="S14" s="14" t="s">
        <v>204</v>
      </c>
    </row>
    <row r="15" spans="1:18" ht="12.75">
      <c r="A15" s="29">
        <f t="shared" si="0"/>
        <v>14</v>
      </c>
      <c r="B15" s="15" t="s">
        <v>188</v>
      </c>
      <c r="C15" s="15">
        <v>8</v>
      </c>
      <c r="D15" s="52">
        <v>6</v>
      </c>
      <c r="E15" s="27">
        <f t="shared" si="1"/>
        <v>0.004166666666666667</v>
      </c>
      <c r="F15" s="4">
        <v>0.008043981481481482</v>
      </c>
      <c r="G15" s="28">
        <f t="shared" si="2"/>
        <v>0.003877314814814815</v>
      </c>
      <c r="H15" s="29">
        <f t="shared" si="3"/>
        <v>10</v>
      </c>
      <c r="I15" s="4">
        <v>0.031574074074074074</v>
      </c>
      <c r="J15" s="28">
        <f t="shared" si="4"/>
        <v>0.023530092592592592</v>
      </c>
      <c r="K15" s="29">
        <f t="shared" si="5"/>
        <v>16</v>
      </c>
      <c r="L15" s="4">
        <v>0.046724537037037044</v>
      </c>
      <c r="M15" s="28">
        <f t="shared" si="6"/>
        <v>0.01515046296296297</v>
      </c>
      <c r="N15" s="29">
        <f t="shared" si="7"/>
        <v>15</v>
      </c>
      <c r="O15" s="28">
        <f t="shared" si="8"/>
        <v>0.04255787037037038</v>
      </c>
      <c r="P15" s="29">
        <f t="shared" si="9"/>
        <v>14</v>
      </c>
      <c r="Q15" s="30" t="str">
        <f t="shared" si="10"/>
        <v>Guy Roberts</v>
      </c>
      <c r="R15" s="53">
        <f t="shared" si="11"/>
        <v>0.043055555555555555</v>
      </c>
    </row>
    <row r="16" spans="1:18" ht="12.75">
      <c r="A16" s="29">
        <f t="shared" si="0"/>
        <v>15</v>
      </c>
      <c r="B16" s="15" t="s">
        <v>183</v>
      </c>
      <c r="C16" s="15">
        <v>6</v>
      </c>
      <c r="D16" s="52">
        <v>9</v>
      </c>
      <c r="E16" s="27">
        <f t="shared" si="1"/>
        <v>0.00625</v>
      </c>
      <c r="F16" s="4">
        <v>0.010277777777777778</v>
      </c>
      <c r="G16" s="28">
        <f t="shared" si="2"/>
        <v>0.004027777777777778</v>
      </c>
      <c r="H16" s="29">
        <f t="shared" si="3"/>
        <v>17</v>
      </c>
      <c r="I16" s="4">
        <v>0.03318287037037037</v>
      </c>
      <c r="J16" s="28">
        <f t="shared" si="4"/>
        <v>0.02290509259259259</v>
      </c>
      <c r="K16" s="29">
        <f t="shared" si="5"/>
        <v>15</v>
      </c>
      <c r="L16" s="4">
        <v>0.04952546296296296</v>
      </c>
      <c r="M16" s="28">
        <f t="shared" si="6"/>
        <v>0.01634259259259259</v>
      </c>
      <c r="N16" s="29">
        <f t="shared" si="7"/>
        <v>21</v>
      </c>
      <c r="O16" s="28">
        <f t="shared" si="8"/>
        <v>0.04327546296296296</v>
      </c>
      <c r="P16" s="29">
        <f t="shared" si="9"/>
        <v>15</v>
      </c>
      <c r="Q16" s="30" t="str">
        <f t="shared" si="10"/>
        <v>Alastair Morton</v>
      </c>
      <c r="R16" s="53">
        <f t="shared" si="11"/>
        <v>0.04097222222222222</v>
      </c>
    </row>
    <row r="17" spans="1:18" ht="12.75">
      <c r="A17" s="29">
        <f t="shared" si="0"/>
        <v>16</v>
      </c>
      <c r="B17" s="15" t="s">
        <v>203</v>
      </c>
      <c r="C17" s="15">
        <v>14</v>
      </c>
      <c r="D17" s="52">
        <v>4</v>
      </c>
      <c r="E17" s="27">
        <f t="shared" si="1"/>
        <v>0.002777777777777778</v>
      </c>
      <c r="F17" s="4">
        <v>0.006666666666666667</v>
      </c>
      <c r="G17" s="28">
        <f t="shared" si="2"/>
        <v>0.003888888888888889</v>
      </c>
      <c r="H17" s="29">
        <f t="shared" si="3"/>
        <v>12</v>
      </c>
      <c r="I17" s="4">
        <v>0.03186342592592593</v>
      </c>
      <c r="J17" s="28">
        <f t="shared" si="4"/>
        <v>0.02519675925925926</v>
      </c>
      <c r="K17" s="29">
        <f t="shared" si="5"/>
        <v>19</v>
      </c>
      <c r="L17" s="4">
        <v>0.0462037037037037</v>
      </c>
      <c r="M17" s="28">
        <f t="shared" si="6"/>
        <v>0.014340277777777771</v>
      </c>
      <c r="N17" s="29">
        <f t="shared" si="7"/>
        <v>13</v>
      </c>
      <c r="O17" s="28">
        <f t="shared" si="8"/>
        <v>0.04342592592592592</v>
      </c>
      <c r="P17" s="29">
        <f t="shared" si="9"/>
        <v>16</v>
      </c>
      <c r="Q17" s="30" t="str">
        <f t="shared" si="10"/>
        <v>Tony Maddison</v>
      </c>
      <c r="R17" s="53">
        <f t="shared" si="11"/>
        <v>0.044444444444444446</v>
      </c>
    </row>
    <row r="18" spans="1:18" ht="12.75">
      <c r="A18" s="29">
        <f t="shared" si="0"/>
        <v>17</v>
      </c>
      <c r="B18" s="15" t="s">
        <v>197</v>
      </c>
      <c r="C18" s="15">
        <v>15</v>
      </c>
      <c r="D18" s="52">
        <v>4</v>
      </c>
      <c r="E18" s="27">
        <f t="shared" si="1"/>
        <v>0.002777777777777778</v>
      </c>
      <c r="F18" s="4">
        <v>0.006724537037037037</v>
      </c>
      <c r="G18" s="28">
        <f t="shared" si="2"/>
        <v>0.003946759259259259</v>
      </c>
      <c r="H18" s="29">
        <f t="shared" si="3"/>
        <v>14</v>
      </c>
      <c r="I18" s="4">
        <v>0.031886574074074074</v>
      </c>
      <c r="J18" s="28">
        <f t="shared" si="4"/>
        <v>0.02516203703703704</v>
      </c>
      <c r="K18" s="29">
        <f t="shared" si="5"/>
        <v>18</v>
      </c>
      <c r="L18" s="4">
        <v>0.047094907407407405</v>
      </c>
      <c r="M18" s="28">
        <f t="shared" si="6"/>
        <v>0.01520833333333333</v>
      </c>
      <c r="N18" s="29">
        <f t="shared" si="7"/>
        <v>17</v>
      </c>
      <c r="O18" s="28">
        <f t="shared" si="8"/>
        <v>0.04431712962962963</v>
      </c>
      <c r="P18" s="29">
        <f t="shared" si="9"/>
        <v>17</v>
      </c>
      <c r="Q18" s="30" t="str">
        <f t="shared" si="10"/>
        <v>Clive Shackell</v>
      </c>
      <c r="R18" s="53">
        <f t="shared" si="11"/>
        <v>0.044444444444444446</v>
      </c>
    </row>
    <row r="19" spans="1:18" ht="12.75">
      <c r="A19" s="29">
        <f t="shared" si="0"/>
        <v>18</v>
      </c>
      <c r="B19" s="15" t="s">
        <v>198</v>
      </c>
      <c r="C19" s="15">
        <v>21</v>
      </c>
      <c r="D19" s="52">
        <v>0</v>
      </c>
      <c r="E19" s="27">
        <f t="shared" si="1"/>
        <v>0</v>
      </c>
      <c r="F19" s="4">
        <v>0.003946759259259259</v>
      </c>
      <c r="G19" s="28">
        <f t="shared" si="2"/>
        <v>0.003946759259259259</v>
      </c>
      <c r="H19" s="29">
        <f t="shared" si="3"/>
        <v>14</v>
      </c>
      <c r="I19" s="4">
        <v>0.02953703703703704</v>
      </c>
      <c r="J19" s="28">
        <f t="shared" si="4"/>
        <v>0.02559027777777778</v>
      </c>
      <c r="K19" s="29">
        <f t="shared" si="5"/>
        <v>20</v>
      </c>
      <c r="L19" s="4">
        <v>0.04490740740740742</v>
      </c>
      <c r="M19" s="28">
        <f t="shared" si="6"/>
        <v>0.015370370370370378</v>
      </c>
      <c r="N19" s="29">
        <f t="shared" si="7"/>
        <v>19</v>
      </c>
      <c r="O19" s="28">
        <f t="shared" si="8"/>
        <v>0.044907407407407424</v>
      </c>
      <c r="P19" s="29">
        <f t="shared" si="9"/>
        <v>18</v>
      </c>
      <c r="Q19" s="30" t="str">
        <f t="shared" si="10"/>
        <v>Adrian Rees</v>
      </c>
      <c r="R19" s="53">
        <f t="shared" si="11"/>
        <v>0.04722222222222222</v>
      </c>
    </row>
    <row r="20" spans="1:18" ht="12.75">
      <c r="A20" s="29">
        <f t="shared" si="0"/>
        <v>19</v>
      </c>
      <c r="B20" s="50" t="s">
        <v>214</v>
      </c>
      <c r="C20" s="15">
        <v>3</v>
      </c>
      <c r="D20" s="52">
        <v>9</v>
      </c>
      <c r="E20" s="27">
        <f t="shared" si="1"/>
        <v>0.00625</v>
      </c>
      <c r="F20" s="4">
        <v>0.010277777777777778</v>
      </c>
      <c r="G20" s="28">
        <f t="shared" si="2"/>
        <v>0.004027777777777778</v>
      </c>
      <c r="H20" s="29">
        <f t="shared" si="3"/>
        <v>17</v>
      </c>
      <c r="I20" s="4">
        <v>0.036631944444444446</v>
      </c>
      <c r="J20" s="28">
        <f t="shared" si="4"/>
        <v>0.026354166666666668</v>
      </c>
      <c r="K20" s="29">
        <f t="shared" si="5"/>
        <v>23</v>
      </c>
      <c r="L20" s="4">
        <v>0.051805555555555556</v>
      </c>
      <c r="M20" s="28">
        <f t="shared" si="6"/>
        <v>0.01517361111111111</v>
      </c>
      <c r="N20" s="29">
        <f t="shared" si="7"/>
        <v>16</v>
      </c>
      <c r="O20" s="28">
        <f t="shared" si="8"/>
        <v>0.04555555555555556</v>
      </c>
      <c r="P20" s="29">
        <f t="shared" si="9"/>
        <v>19</v>
      </c>
      <c r="Q20" s="30" t="str">
        <f t="shared" si="10"/>
        <v>Zoe Barber (g)</v>
      </c>
      <c r="R20" s="53">
        <f t="shared" si="11"/>
        <v>0.04097222222222222</v>
      </c>
    </row>
    <row r="21" spans="1:18" ht="12.75">
      <c r="A21" s="29">
        <f t="shared" si="0"/>
        <v>20</v>
      </c>
      <c r="B21" s="15" t="s">
        <v>210</v>
      </c>
      <c r="C21" s="15">
        <v>12</v>
      </c>
      <c r="D21" s="52">
        <v>6</v>
      </c>
      <c r="E21" s="27">
        <f t="shared" si="1"/>
        <v>0.004166666666666667</v>
      </c>
      <c r="F21" s="4">
        <v>0.00832175925925926</v>
      </c>
      <c r="G21" s="28">
        <f t="shared" si="2"/>
        <v>0.004155092592592593</v>
      </c>
      <c r="H21" s="29">
        <f t="shared" si="3"/>
        <v>23</v>
      </c>
      <c r="I21" s="4">
        <v>0.034444444444444444</v>
      </c>
      <c r="J21" s="28">
        <f t="shared" si="4"/>
        <v>0.026122685185185186</v>
      </c>
      <c r="K21" s="29">
        <f t="shared" si="5"/>
        <v>21</v>
      </c>
      <c r="L21" s="4">
        <v>0.050590277777777776</v>
      </c>
      <c r="M21" s="28">
        <f t="shared" si="6"/>
        <v>0.01614583333333333</v>
      </c>
      <c r="N21" s="29">
        <f t="shared" si="7"/>
        <v>20</v>
      </c>
      <c r="O21" s="28">
        <f t="shared" si="8"/>
        <v>0.04642361111111111</v>
      </c>
      <c r="P21" s="29">
        <f t="shared" si="9"/>
        <v>20</v>
      </c>
      <c r="Q21" s="30" t="str">
        <f t="shared" si="10"/>
        <v>Paul Orsi</v>
      </c>
      <c r="R21" s="53">
        <f t="shared" si="11"/>
        <v>0.043055555555555555</v>
      </c>
    </row>
    <row r="22" spans="1:18" ht="12.75">
      <c r="A22" s="29">
        <f t="shared" si="0"/>
        <v>21</v>
      </c>
      <c r="B22" s="15" t="s">
        <v>212</v>
      </c>
      <c r="C22" s="15">
        <v>11</v>
      </c>
      <c r="D22" s="52">
        <v>4</v>
      </c>
      <c r="E22" s="27">
        <f t="shared" si="1"/>
        <v>0.002777777777777778</v>
      </c>
      <c r="F22" s="4">
        <v>0.00693287037037037</v>
      </c>
      <c r="G22" s="28">
        <f t="shared" si="2"/>
        <v>0.004155092592592592</v>
      </c>
      <c r="H22" s="29">
        <f t="shared" si="3"/>
        <v>22</v>
      </c>
      <c r="I22" s="4">
        <v>0.0359837962962963</v>
      </c>
      <c r="J22" s="28">
        <f t="shared" si="4"/>
        <v>0.029050925925925928</v>
      </c>
      <c r="K22" s="29">
        <f t="shared" si="5"/>
        <v>26</v>
      </c>
      <c r="L22" s="4">
        <v>0.05069444444444445</v>
      </c>
      <c r="M22" s="28">
        <f t="shared" si="6"/>
        <v>0.014710648148148153</v>
      </c>
      <c r="N22" s="29">
        <f t="shared" si="7"/>
        <v>14</v>
      </c>
      <c r="O22" s="28">
        <f t="shared" si="8"/>
        <v>0.04791666666666668</v>
      </c>
      <c r="P22" s="29">
        <f t="shared" si="9"/>
        <v>21</v>
      </c>
      <c r="Q22" s="30" t="str">
        <f t="shared" si="10"/>
        <v>Simon Bishop</v>
      </c>
      <c r="R22" s="53">
        <f t="shared" si="11"/>
        <v>0.044444444444444446</v>
      </c>
    </row>
    <row r="23" spans="1:18" ht="12.75">
      <c r="A23" s="29">
        <f t="shared" si="0"/>
        <v>22</v>
      </c>
      <c r="B23" s="50" t="s">
        <v>185</v>
      </c>
      <c r="C23" s="15">
        <v>16</v>
      </c>
      <c r="D23" s="52">
        <v>0</v>
      </c>
      <c r="E23" s="27">
        <f t="shared" si="1"/>
        <v>0</v>
      </c>
      <c r="F23" s="4">
        <v>0.004525462962962963</v>
      </c>
      <c r="G23" s="28">
        <f t="shared" si="2"/>
        <v>0.004525462962962963</v>
      </c>
      <c r="H23" s="29">
        <f t="shared" si="3"/>
        <v>24</v>
      </c>
      <c r="I23" s="4">
        <v>0.031747685185185184</v>
      </c>
      <c r="J23" s="28">
        <f t="shared" si="4"/>
        <v>0.02722222222222222</v>
      </c>
      <c r="K23" s="29">
        <f t="shared" si="5"/>
        <v>24</v>
      </c>
      <c r="L23" s="4">
        <v>0.048321759259259266</v>
      </c>
      <c r="M23" s="28">
        <f t="shared" si="6"/>
        <v>0.01657407407407408</v>
      </c>
      <c r="N23" s="29">
        <f t="shared" si="7"/>
        <v>22</v>
      </c>
      <c r="O23" s="28">
        <f t="shared" si="8"/>
        <v>0.048321759259259266</v>
      </c>
      <c r="P23" s="29">
        <f t="shared" si="9"/>
        <v>22</v>
      </c>
      <c r="Q23" s="30" t="str">
        <f t="shared" si="10"/>
        <v>Victoria Mills</v>
      </c>
      <c r="R23" s="53">
        <f t="shared" si="11"/>
        <v>0.04722222222222222</v>
      </c>
    </row>
    <row r="24" spans="1:18" ht="12.75">
      <c r="A24" s="29">
        <f t="shared" si="0"/>
        <v>23</v>
      </c>
      <c r="B24" s="15" t="s">
        <v>186</v>
      </c>
      <c r="C24" s="15">
        <v>20</v>
      </c>
      <c r="D24" s="52">
        <v>0</v>
      </c>
      <c r="E24" s="27">
        <f t="shared" si="1"/>
        <v>0</v>
      </c>
      <c r="F24" s="4">
        <v>0.004652777777777777</v>
      </c>
      <c r="G24" s="28">
        <f t="shared" si="2"/>
        <v>0.004652777777777777</v>
      </c>
      <c r="H24" s="29">
        <f t="shared" si="3"/>
        <v>25</v>
      </c>
      <c r="I24" s="4">
        <v>0.03090277777777778</v>
      </c>
      <c r="J24" s="28">
        <f t="shared" si="4"/>
        <v>0.026250000000000002</v>
      </c>
      <c r="K24" s="29">
        <f t="shared" si="5"/>
        <v>22</v>
      </c>
      <c r="L24" s="4">
        <v>0.04886574074074074</v>
      </c>
      <c r="M24" s="28">
        <f t="shared" si="6"/>
        <v>0.01796296296296296</v>
      </c>
      <c r="N24" s="29">
        <f t="shared" si="7"/>
        <v>24</v>
      </c>
      <c r="O24" s="28">
        <f t="shared" si="8"/>
        <v>0.04886574074074074</v>
      </c>
      <c r="P24" s="29">
        <f t="shared" si="9"/>
        <v>23</v>
      </c>
      <c r="Q24" s="30" t="str">
        <f t="shared" si="10"/>
        <v>Nick Twist</v>
      </c>
      <c r="R24" s="53">
        <f t="shared" si="11"/>
        <v>0.04722222222222222</v>
      </c>
    </row>
    <row r="25" spans="1:18" ht="12.75">
      <c r="A25" s="29">
        <f t="shared" si="0"/>
        <v>24</v>
      </c>
      <c r="B25" s="50" t="s">
        <v>211</v>
      </c>
      <c r="C25" s="15">
        <v>18</v>
      </c>
      <c r="D25" s="52">
        <v>0</v>
      </c>
      <c r="E25" s="27">
        <f t="shared" si="1"/>
        <v>0</v>
      </c>
      <c r="F25" s="4">
        <v>0.004756944444444445</v>
      </c>
      <c r="G25" s="28">
        <f t="shared" si="2"/>
        <v>0.004756944444444445</v>
      </c>
      <c r="H25" s="29">
        <f t="shared" si="3"/>
        <v>26</v>
      </c>
      <c r="I25" s="4">
        <v>0.03451388888888889</v>
      </c>
      <c r="J25" s="28">
        <f t="shared" si="4"/>
        <v>0.029756944444444447</v>
      </c>
      <c r="K25" s="29">
        <f t="shared" si="5"/>
        <v>27</v>
      </c>
      <c r="L25" s="4">
        <v>0.05115740740740741</v>
      </c>
      <c r="M25" s="28">
        <f t="shared" si="6"/>
        <v>0.016643518518518516</v>
      </c>
      <c r="N25" s="29">
        <f t="shared" si="7"/>
        <v>23</v>
      </c>
      <c r="O25" s="28">
        <f t="shared" si="8"/>
        <v>0.05115740740740741</v>
      </c>
      <c r="P25" s="29">
        <f t="shared" si="9"/>
        <v>24</v>
      </c>
      <c r="Q25" s="30" t="str">
        <f t="shared" si="10"/>
        <v>Louise Linsell</v>
      </c>
      <c r="R25" s="53">
        <f t="shared" si="11"/>
        <v>0.04722222222222222</v>
      </c>
    </row>
    <row r="26" spans="1:18" ht="12.75">
      <c r="A26" s="29" t="str">
        <f t="shared" si="0"/>
        <v>dnf</v>
      </c>
      <c r="B26" s="50" t="s">
        <v>151</v>
      </c>
      <c r="C26" s="15">
        <v>19</v>
      </c>
      <c r="D26" s="52">
        <v>0</v>
      </c>
      <c r="E26" s="27">
        <f t="shared" si="1"/>
        <v>0</v>
      </c>
      <c r="F26" s="4">
        <v>0.004849537037037037</v>
      </c>
      <c r="G26" s="28">
        <f t="shared" si="2"/>
        <v>0.004849537037037037</v>
      </c>
      <c r="H26" s="29">
        <f t="shared" si="3"/>
        <v>27</v>
      </c>
      <c r="I26" s="4">
        <v>0.03236111111111111</v>
      </c>
      <c r="J26" s="28">
        <f t="shared" si="4"/>
        <v>0.027511574074074074</v>
      </c>
      <c r="K26" s="29">
        <f t="shared" si="5"/>
        <v>25</v>
      </c>
      <c r="L26" s="4" t="s">
        <v>12</v>
      </c>
      <c r="M26" s="28" t="str">
        <f t="shared" si="6"/>
        <v>dnf</v>
      </c>
      <c r="N26" s="29" t="str">
        <f t="shared" si="7"/>
        <v>dnf</v>
      </c>
      <c r="O26" s="28" t="str">
        <f t="shared" si="8"/>
        <v>dnf</v>
      </c>
      <c r="P26" s="29" t="str">
        <f t="shared" si="9"/>
        <v>dnf</v>
      </c>
      <c r="Q26" s="30" t="str">
        <f t="shared" si="10"/>
        <v>Kate Smith</v>
      </c>
      <c r="R26" s="53">
        <f t="shared" si="11"/>
        <v>0.04722222222222222</v>
      </c>
    </row>
    <row r="27" spans="1:18" ht="12.75">
      <c r="A27" s="29" t="str">
        <f t="shared" si="0"/>
        <v>dnf</v>
      </c>
      <c r="B27" s="15" t="s">
        <v>16</v>
      </c>
      <c r="C27" s="15">
        <v>2</v>
      </c>
      <c r="D27" s="52">
        <v>10</v>
      </c>
      <c r="E27" s="27">
        <f t="shared" si="1"/>
        <v>0.006944444444444445</v>
      </c>
      <c r="F27" s="4">
        <v>0.010983796296296297</v>
      </c>
      <c r="G27" s="28">
        <f t="shared" si="2"/>
        <v>0.004039351851851852</v>
      </c>
      <c r="H27" s="29">
        <f t="shared" si="3"/>
        <v>21</v>
      </c>
      <c r="I27" s="4">
        <v>0.0325</v>
      </c>
      <c r="J27" s="28">
        <f t="shared" si="4"/>
        <v>0.021516203703703704</v>
      </c>
      <c r="K27" s="29">
        <f t="shared" si="5"/>
        <v>3</v>
      </c>
      <c r="L27" s="4" t="s">
        <v>12</v>
      </c>
      <c r="M27" s="28" t="str">
        <f t="shared" si="6"/>
        <v>dnf</v>
      </c>
      <c r="N27" s="29" t="str">
        <f t="shared" si="7"/>
        <v>dnf</v>
      </c>
      <c r="O27" s="28" t="str">
        <f t="shared" si="8"/>
        <v>dnf</v>
      </c>
      <c r="P27" s="29" t="str">
        <f t="shared" si="9"/>
        <v>dnf</v>
      </c>
      <c r="Q27" s="30" t="str">
        <f t="shared" si="10"/>
        <v>Robert Rickman</v>
      </c>
      <c r="R27" s="53">
        <f t="shared" si="11"/>
        <v>0.04027777777777777</v>
      </c>
    </row>
    <row r="28" spans="1:18" ht="12.75">
      <c r="A28" s="29" t="str">
        <f t="shared" si="0"/>
        <v>dnf</v>
      </c>
      <c r="B28" s="15" t="s">
        <v>140</v>
      </c>
      <c r="C28" s="15">
        <v>2</v>
      </c>
      <c r="D28" s="52">
        <v>12</v>
      </c>
      <c r="E28" s="27">
        <f t="shared" si="1"/>
        <v>0.008333333333333333</v>
      </c>
      <c r="F28" s="4">
        <v>0.011805555555555555</v>
      </c>
      <c r="G28" s="28">
        <f t="shared" si="2"/>
        <v>0.003472222222222222</v>
      </c>
      <c r="H28" s="29">
        <f t="shared" si="3"/>
        <v>6</v>
      </c>
      <c r="I28" s="4">
        <v>0.03392361111111111</v>
      </c>
      <c r="J28" s="28">
        <f t="shared" si="4"/>
        <v>0.022118055555555557</v>
      </c>
      <c r="K28" s="29">
        <f t="shared" si="5"/>
        <v>5</v>
      </c>
      <c r="L28" s="4" t="s">
        <v>12</v>
      </c>
      <c r="M28" s="28" t="str">
        <f t="shared" si="6"/>
        <v>dnf</v>
      </c>
      <c r="N28" s="29" t="str">
        <f t="shared" si="7"/>
        <v>dnf</v>
      </c>
      <c r="O28" s="28" t="str">
        <f t="shared" si="8"/>
        <v>dnf</v>
      </c>
      <c r="P28" s="29" t="str">
        <f t="shared" si="9"/>
        <v>dnf</v>
      </c>
      <c r="Q28" s="30" t="str">
        <f t="shared" si="10"/>
        <v>James Messer</v>
      </c>
      <c r="R28" s="53">
        <f t="shared" si="11"/>
        <v>0.03888888888888889</v>
      </c>
    </row>
  </sheetData>
  <conditionalFormatting sqref="J2:J28 M2:M28 O2:O28 R2:R28 G2:G28">
    <cfRule type="expression" priority="1" dxfId="1" stopIfTrue="1">
      <formula>H2=1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Hanno Nickau</dc:creator>
  <cp:keywords/>
  <dc:description/>
  <cp:lastModifiedBy>Admin</cp:lastModifiedBy>
  <cp:lastPrinted>2007-07-10T16:57:19Z</cp:lastPrinted>
  <dcterms:created xsi:type="dcterms:W3CDTF">2004-05-04T22:09:27Z</dcterms:created>
  <dcterms:modified xsi:type="dcterms:W3CDTF">2007-08-22T10:31:58Z</dcterms:modified>
  <cp:category/>
  <cp:version/>
  <cp:contentType/>
  <cp:contentStatus/>
</cp:coreProperties>
</file>