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0" yWindow="65521" windowWidth="6345" windowHeight="9825" firstSheet="9" activeTab="16"/>
  </bookViews>
  <sheets>
    <sheet name="AllTimes" sheetId="1" r:id="rId1"/>
    <sheet name="29-8-06" sheetId="2" r:id="rId2"/>
    <sheet name="Standings" sheetId="3" r:id="rId3"/>
    <sheet name="points" sheetId="4" r:id="rId4"/>
    <sheet name="22-8-06" sheetId="5" r:id="rId5"/>
    <sheet name="8-8-06" sheetId="6" r:id="rId6"/>
    <sheet name="25-7-06" sheetId="7" r:id="rId7"/>
    <sheet name="11-7-06" sheetId="8" r:id="rId8"/>
    <sheet name="27-6-06" sheetId="9" r:id="rId9"/>
    <sheet name="13-6-06" sheetId="10" r:id="rId10"/>
    <sheet name="30-5-06" sheetId="11" r:id="rId11"/>
    <sheet name="16-5-06" sheetId="12" r:id="rId12"/>
    <sheet name="2-5-06" sheetId="13" r:id="rId13"/>
    <sheet name="TimingSheet" sheetId="14" r:id="rId14"/>
    <sheet name="Register" sheetId="15" r:id="rId15"/>
    <sheet name="Timekeepers" sheetId="16" r:id="rId16"/>
    <sheet name="ResultsSheet" sheetId="17" r:id="rId17"/>
    <sheet name="MultiTransitionSheet" sheetId="18" r:id="rId18"/>
  </sheets>
  <definedNames>
    <definedName name="_xlnm.Print_Area" localSheetId="0">'AllTimes'!$A$1:$S$177</definedName>
    <definedName name="_xlnm.Print_Area" localSheetId="17">'MultiTransitionSheet'!$A$1:$I$31</definedName>
    <definedName name="_xlnm.Print_Area" localSheetId="2">'Standings'!$A$1:$V$21</definedName>
    <definedName name="_xlnm.Print_Area" localSheetId="13">'TimingSheet'!$A$1:$F$31</definedName>
  </definedNames>
  <calcPr fullCalcOnLoad="1"/>
</workbook>
</file>

<file path=xl/sharedStrings.xml><?xml version="1.0" encoding="utf-8"?>
<sst xmlns="http://schemas.openxmlformats.org/spreadsheetml/2006/main" count="1379" uniqueCount="186">
  <si>
    <t>Rg</t>
  </si>
  <si>
    <t>Name</t>
  </si>
  <si>
    <t>H</t>
  </si>
  <si>
    <t>H'cap</t>
  </si>
  <si>
    <t>R1in</t>
  </si>
  <si>
    <t>R1</t>
  </si>
  <si>
    <t>Bin</t>
  </si>
  <si>
    <t>B</t>
  </si>
  <si>
    <t>Fin</t>
  </si>
  <si>
    <t>R2</t>
  </si>
  <si>
    <t>Total</t>
  </si>
  <si>
    <t>Pos</t>
  </si>
  <si>
    <t>dnf</t>
  </si>
  <si>
    <t>Mike Dunmore</t>
  </si>
  <si>
    <t>Mark Herd</t>
  </si>
  <si>
    <t>Ed Morton</t>
  </si>
  <si>
    <t>Robert Rickman</t>
  </si>
  <si>
    <t>Ben Williams</t>
  </si>
  <si>
    <t>Ben Johnson</t>
  </si>
  <si>
    <t>Hanno Nickau</t>
  </si>
  <si>
    <t>Crispin Hetherington</t>
  </si>
  <si>
    <t>P1</t>
  </si>
  <si>
    <t>Liz</t>
  </si>
  <si>
    <t>James McLaughlin</t>
  </si>
  <si>
    <t>Helen Peach</t>
  </si>
  <si>
    <t>Jude Craft</t>
  </si>
  <si>
    <t>Marie-Anne Fischer</t>
  </si>
  <si>
    <t>Sophie Whitworth</t>
  </si>
  <si>
    <t>John Clements</t>
  </si>
  <si>
    <t>Robbie Phillips</t>
  </si>
  <si>
    <t>Sarah</t>
  </si>
  <si>
    <t>Mike Whitworth</t>
  </si>
  <si>
    <t>P2</t>
  </si>
  <si>
    <t>P3</t>
  </si>
  <si>
    <t>R3</t>
  </si>
  <si>
    <t>Matt Davis</t>
  </si>
  <si>
    <t>Andrea Demarchi</t>
  </si>
  <si>
    <t>Andrew Gibson</t>
  </si>
  <si>
    <t>Patrick Grant</t>
  </si>
  <si>
    <t>James Griffiths</t>
  </si>
  <si>
    <t>Sarah Grylls</t>
  </si>
  <si>
    <t>David Jackson</t>
  </si>
  <si>
    <t>Simon Johnson</t>
  </si>
  <si>
    <t>David Marriott</t>
  </si>
  <si>
    <t>Matt Powell</t>
  </si>
  <si>
    <t>Dominic Rorke</t>
  </si>
  <si>
    <t>Paul Wolf</t>
  </si>
  <si>
    <t>P4</t>
  </si>
  <si>
    <t>Geoff Raynham (g)</t>
  </si>
  <si>
    <t>Sarah P (g)</t>
  </si>
  <si>
    <t>David Burton (g)</t>
  </si>
  <si>
    <t>Frank Bailey (g)</t>
  </si>
  <si>
    <t>Peter (Dip) (g)</t>
  </si>
  <si>
    <t>Martyn (g)</t>
  </si>
  <si>
    <t>Dan (g)</t>
  </si>
  <si>
    <t>Jo Cholerton (g)</t>
  </si>
  <si>
    <t>Jack Walker (g)</t>
  </si>
  <si>
    <t>Rachel Sandford (g)</t>
  </si>
  <si>
    <t>Vince Walker (g)</t>
  </si>
  <si>
    <t>P5</t>
  </si>
  <si>
    <t>R4</t>
  </si>
  <si>
    <t>R5</t>
  </si>
  <si>
    <t>P6</t>
  </si>
  <si>
    <t>R6</t>
  </si>
  <si>
    <t>P7</t>
  </si>
  <si>
    <t>Ollie Bates</t>
  </si>
  <si>
    <t>Bob Green (g)</t>
  </si>
  <si>
    <t>P8</t>
  </si>
  <si>
    <t>R7</t>
  </si>
  <si>
    <t>R8</t>
  </si>
  <si>
    <t>Alfonso (g)</t>
  </si>
  <si>
    <t>R9</t>
  </si>
  <si>
    <t>P9</t>
  </si>
  <si>
    <t>best</t>
  </si>
  <si>
    <t>h'cap</t>
  </si>
  <si>
    <t>avg</t>
  </si>
  <si>
    <t>Time</t>
  </si>
  <si>
    <t/>
  </si>
  <si>
    <t>Paul</t>
  </si>
  <si>
    <t>Simone</t>
  </si>
  <si>
    <t>Sue</t>
  </si>
  <si>
    <t>Richard Oram</t>
  </si>
  <si>
    <t>NN</t>
  </si>
  <si>
    <t>year</t>
  </si>
  <si>
    <t>Adam Barnett</t>
  </si>
  <si>
    <t>Anette Hack</t>
  </si>
  <si>
    <t>Martin Dunmore</t>
  </si>
  <si>
    <t>Rob Linnell</t>
  </si>
  <si>
    <t>SarahJoy Leitch</t>
  </si>
  <si>
    <t>Steve McKeever</t>
  </si>
  <si>
    <t>Stuart Staples</t>
  </si>
  <si>
    <t>Z</t>
  </si>
  <si>
    <t>RH</t>
  </si>
  <si>
    <t>Vincci Lau</t>
  </si>
  <si>
    <t>Start</t>
  </si>
  <si>
    <t>Run 1 in</t>
  </si>
  <si>
    <t>Bike in</t>
  </si>
  <si>
    <t>Finish</t>
  </si>
  <si>
    <t>Print Name</t>
  </si>
  <si>
    <t>Signature</t>
  </si>
  <si>
    <t>Paul Evans</t>
  </si>
  <si>
    <t>Sue Helm</t>
  </si>
  <si>
    <t>date</t>
  </si>
  <si>
    <t>timekeepers</t>
  </si>
  <si>
    <t>David Hallsworth</t>
  </si>
  <si>
    <t>Run 2 in</t>
  </si>
  <si>
    <t>Bike 1 in</t>
  </si>
  <si>
    <t>Bike 2 in</t>
  </si>
  <si>
    <t>Julian Bradwell</t>
  </si>
  <si>
    <t>Martyn Morris</t>
  </si>
  <si>
    <t>Simon Bramhold</t>
  </si>
  <si>
    <t>Orlando Warner</t>
  </si>
  <si>
    <t>Jerry Greatorex</t>
  </si>
  <si>
    <t>Robert Cheetham</t>
  </si>
  <si>
    <t>Emma Fonsecca</t>
  </si>
  <si>
    <t>T</t>
  </si>
  <si>
    <t>PT</t>
  </si>
  <si>
    <t>y</t>
  </si>
  <si>
    <t>Jim McConnel</t>
  </si>
  <si>
    <t>John Worth (g)</t>
  </si>
  <si>
    <t>Jim Thorn</t>
  </si>
  <si>
    <t>Mark Rickinson</t>
  </si>
  <si>
    <t>Giles Chalk (g)</t>
  </si>
  <si>
    <t>Emma-Kate Lidbury (g)</t>
  </si>
  <si>
    <t>Neville Baker (g)</t>
  </si>
  <si>
    <t>Nicola Howes</t>
  </si>
  <si>
    <t>Greg Pullum</t>
  </si>
  <si>
    <t>Lauren Davies</t>
  </si>
  <si>
    <t>Sean Nicolle</t>
  </si>
  <si>
    <t>Niamh McEntee</t>
  </si>
  <si>
    <t>Richard Allen</t>
  </si>
  <si>
    <t>Roger Browne</t>
  </si>
  <si>
    <t>Gavin Allinson</t>
  </si>
  <si>
    <t>Rob Strachan</t>
  </si>
  <si>
    <t>Heather Grimes</t>
  </si>
  <si>
    <t>Name or Number</t>
  </si>
  <si>
    <t>No</t>
  </si>
  <si>
    <t>Geoff Raynham</t>
  </si>
  <si>
    <t>Lee Wagstaff</t>
  </si>
  <si>
    <t>Dennis Murphy</t>
  </si>
  <si>
    <t>James Messer</t>
  </si>
  <si>
    <t>Lisa Shaw</t>
  </si>
  <si>
    <t>Peter Godwin</t>
  </si>
  <si>
    <t>Philip Kaisary</t>
  </si>
  <si>
    <t>Tamara Berthoud</t>
  </si>
  <si>
    <t>Hendriette Thorn</t>
  </si>
  <si>
    <t>Kate Threipland</t>
  </si>
  <si>
    <t>Holly Cooper</t>
  </si>
  <si>
    <t>Nick Hales</t>
  </si>
  <si>
    <t>I the undersigned, absolve Oxford Tri and all its members from all responsibility for anything that might happen as a result of this Bar race training event. All goods, possessions etc. are my sole responsibility and I understand that I should take full care of them.</t>
  </si>
  <si>
    <t>Rang</t>
  </si>
  <si>
    <t>Kate Smith</t>
  </si>
  <si>
    <t>Richard Dunbabin</t>
  </si>
  <si>
    <t>David Noyes</t>
  </si>
  <si>
    <t>Alex Hales</t>
  </si>
  <si>
    <t>Emma-Kate Lidbury</t>
  </si>
  <si>
    <t>Hanno Nickau (ss)</t>
  </si>
  <si>
    <t>Andrew Fenton</t>
  </si>
  <si>
    <t>Gavin Lumb</t>
  </si>
  <si>
    <t>Giles Chalk</t>
  </si>
  <si>
    <t>Robert Wilkinson</t>
  </si>
  <si>
    <t>Joanna Shepton</t>
  </si>
  <si>
    <t>Gavin Allison</t>
  </si>
  <si>
    <t>(best 5)</t>
  </si>
  <si>
    <t>Emma Keys</t>
  </si>
  <si>
    <t>Kelvin Fowler</t>
  </si>
  <si>
    <t>Ollie Bates (g)</t>
  </si>
  <si>
    <t>Helen Barnes</t>
  </si>
  <si>
    <t>S</t>
  </si>
  <si>
    <t>Hsu Min Chung</t>
  </si>
  <si>
    <t>one race</t>
  </si>
  <si>
    <t>first race</t>
  </si>
  <si>
    <t>only snd allowed</t>
  </si>
  <si>
    <t>Ian Harkness</t>
  </si>
  <si>
    <t>early season</t>
  </si>
  <si>
    <t>PR1</t>
  </si>
  <si>
    <t>PR2</t>
  </si>
  <si>
    <t>PB</t>
  </si>
  <si>
    <t>Julian Hehir</t>
  </si>
  <si>
    <t>#</t>
  </si>
  <si>
    <t>Light</t>
  </si>
  <si>
    <t>Rank</t>
  </si>
  <si>
    <t>add-on</t>
  </si>
  <si>
    <t>comment</t>
  </si>
  <si>
    <t>Paid</t>
  </si>
  <si>
    <t>Simon Nickau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</si>
</sst>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[m]:ss"/>
    <numFmt numFmtId="173" formatCode="0.0"/>
    <numFmt numFmtId="174" formatCode="dd/mm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h:mm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74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/>
      <protection locked="0"/>
    </xf>
    <xf numFmtId="21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72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172" fontId="3" fillId="3" borderId="1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72" fontId="0" fillId="3" borderId="0" xfId="0" applyNumberFormat="1" applyFill="1" applyAlignment="1">
      <alignment/>
    </xf>
    <xf numFmtId="172" fontId="3" fillId="3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0" fontId="3" fillId="3" borderId="0" xfId="0" applyFont="1" applyFill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Font="1" applyFill="1" applyAlignment="1">
      <alignment/>
    </xf>
    <xf numFmtId="1" fontId="3" fillId="3" borderId="0" xfId="0" applyNumberFormat="1" applyFont="1" applyFill="1" applyAlignment="1">
      <alignment/>
    </xf>
    <xf numFmtId="0" fontId="0" fillId="4" borderId="0" xfId="0" applyFill="1" applyAlignment="1">
      <alignment/>
    </xf>
    <xf numFmtId="172" fontId="0" fillId="4" borderId="0" xfId="0" applyNumberFormat="1" applyFill="1" applyAlignment="1">
      <alignment/>
    </xf>
    <xf numFmtId="179" fontId="3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21" fontId="0" fillId="0" borderId="0" xfId="0" applyNumberFormat="1" applyFill="1" applyAlignment="1">
      <alignment/>
    </xf>
    <xf numFmtId="179" fontId="3" fillId="0" borderId="0" xfId="0" applyNumberFormat="1" applyFont="1" applyFill="1" applyAlignment="1">
      <alignment horizontal="center"/>
    </xf>
    <xf numFmtId="21" fontId="0" fillId="5" borderId="0" xfId="0" applyNumberFormat="1" applyFill="1" applyAlignment="1">
      <alignment/>
    </xf>
    <xf numFmtId="172" fontId="3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CC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177"/>
  <sheetViews>
    <sheetView workbookViewId="0" topLeftCell="A132">
      <selection activeCell="L181" sqref="L181"/>
    </sheetView>
  </sheetViews>
  <sheetFormatPr defaultColWidth="9.140625" defaultRowHeight="12.75"/>
  <cols>
    <col min="1" max="1" width="20.00390625" style="0" customWidth="1"/>
    <col min="2" max="2" width="6.00390625" style="0" customWidth="1"/>
    <col min="3" max="3" width="7.57421875" style="0" bestFit="1" customWidth="1"/>
    <col min="4" max="11" width="7.00390625" style="3" bestFit="1" customWidth="1"/>
    <col min="12" max="12" width="7.00390625" style="0" bestFit="1" customWidth="1"/>
    <col min="13" max="15" width="7.28125" style="0" customWidth="1"/>
    <col min="16" max="16" width="9.421875" style="0" bestFit="1" customWidth="1"/>
    <col min="18" max="18" width="9.7109375" style="0" customWidth="1"/>
  </cols>
  <sheetData>
    <row r="1" spans="1:18" ht="12.75">
      <c r="A1" s="1" t="s">
        <v>1</v>
      </c>
      <c r="B1" s="1" t="s">
        <v>83</v>
      </c>
      <c r="C1" s="8" t="s">
        <v>5</v>
      </c>
      <c r="D1" s="8" t="s">
        <v>9</v>
      </c>
      <c r="E1" s="8" t="s">
        <v>34</v>
      </c>
      <c r="F1" s="8" t="s">
        <v>60</v>
      </c>
      <c r="G1" s="8" t="s">
        <v>61</v>
      </c>
      <c r="H1" s="8" t="s">
        <v>63</v>
      </c>
      <c r="I1" s="8" t="s">
        <v>68</v>
      </c>
      <c r="J1" s="8" t="s">
        <v>69</v>
      </c>
      <c r="K1" s="8" t="s">
        <v>71</v>
      </c>
      <c r="L1" s="8" t="s">
        <v>92</v>
      </c>
      <c r="M1" s="8" t="s">
        <v>75</v>
      </c>
      <c r="N1" s="8" t="s">
        <v>73</v>
      </c>
      <c r="O1" s="8" t="s">
        <v>74</v>
      </c>
      <c r="P1" s="46">
        <v>0.7777777777777778</v>
      </c>
      <c r="Q1" s="8" t="s">
        <v>182</v>
      </c>
      <c r="R1" s="8" t="s">
        <v>183</v>
      </c>
    </row>
    <row r="2" spans="1:16" ht="12.75">
      <c r="A2" t="s">
        <v>84</v>
      </c>
      <c r="B2">
        <v>2003</v>
      </c>
      <c r="C2" s="29">
        <v>0.042210648148148136</v>
      </c>
      <c r="D2" s="6" t="s">
        <v>77</v>
      </c>
      <c r="E2" s="6">
        <v>0.04258101851851853</v>
      </c>
      <c r="F2" s="6">
        <v>0.043668981481481475</v>
      </c>
      <c r="G2" s="6" t="s">
        <v>77</v>
      </c>
      <c r="H2" s="6" t="s">
        <v>77</v>
      </c>
      <c r="I2" s="6" t="s">
        <v>77</v>
      </c>
      <c r="J2" s="6" t="s">
        <v>77</v>
      </c>
      <c r="K2" s="29">
        <v>0.041041666666666664</v>
      </c>
      <c r="L2" s="29">
        <v>0.04099537037037037</v>
      </c>
      <c r="M2" s="6">
        <f aca="true" t="shared" si="0" ref="M2:M33">AVERAGE(L2,K2,J2,I2,H2,G2,F2,E2,D2,C2)</f>
        <v>0.04209953703703704</v>
      </c>
      <c r="N2" s="6">
        <f aca="true" t="shared" si="1" ref="N2:N33">MIN(L2,K2,J2,I2,H2,G2,F2,E2,D2,C2)</f>
        <v>0.04099537037037037</v>
      </c>
      <c r="O2" s="5">
        <f aca="true" t="shared" si="2" ref="O2:O33">TIMEVALUE("1:25:00")-(M2+N2)/2+Q2</f>
        <v>0.01748032407407408</v>
      </c>
      <c r="P2" s="13">
        <f aca="true" t="shared" si="3" ref="P2:P33">P$1+O2</f>
        <v>0.7952581018518519</v>
      </c>
    </row>
    <row r="3" spans="1:16" ht="12.75">
      <c r="A3" s="44" t="s">
        <v>154</v>
      </c>
      <c r="B3" s="44">
        <v>2006</v>
      </c>
      <c r="C3" s="5">
        <f>IF(ISERROR(VLOOKUP($A3,'2-5-06'!$B$2:$P$95,14,FALSE)),"",VLOOKUP($A3,'2-5-06'!$B$2:$P$95,14,FALSE))</f>
      </c>
      <c r="D3" s="29">
        <f>IF(ISERROR(VLOOKUP($A3,'16-5-06'!$B$2:$P$95,14,FALSE)),"",VLOOKUP($A3,'16-5-06'!$B$2:$P$95,14,FALSE))</f>
        <v>0.04390046296296296</v>
      </c>
      <c r="E3" s="6">
        <f>IF(ISERROR(VLOOKUP($A3,'30-5-06'!$B$2:$P$95,14,FALSE)),"",VLOOKUP($A3,'30-5-06'!$B$2:$P$95,14,FALSE))</f>
      </c>
      <c r="F3" s="6">
        <f>IF(ISERROR(VLOOKUP($A3,'13-6-06'!$B$2:$P$95,14,FALSE)),"",VLOOKUP($A3,'13-6-06'!$B$2:$P$95,14,FALSE))</f>
      </c>
      <c r="G3" s="6">
        <f>IF(ISERROR(VLOOKUP($A3,'27-6-06'!$B$2:$P$95,14,FALSE)),"",VLOOKUP($A3,'27-6-06'!$B$2:$P$95,14,FALSE))</f>
      </c>
      <c r="H3" s="6">
        <f>IF(ISERROR(VLOOKUP($A3,'11-7-06'!$B$2:$P$91,14,FALSE)),"",VLOOKUP($A3,'11-7-06'!$B$2:$P$91,14,FALSE))</f>
      </c>
      <c r="I3" s="6">
        <f>IF(ISERROR(VLOOKUP($A3,'25-7-06'!$B$2:$P$95,14,FALSE)),"",VLOOKUP($A3,'25-7-06'!$B$2:$P$95,14,FALSE))</f>
        <v>0.044675925925925924</v>
      </c>
      <c r="J3" s="6">
        <f>IF(ISERROR(VLOOKUP($A3,'8-8-06'!$B$2:$P$95,14,FALSE)),"",VLOOKUP($A3,'8-8-06'!$B$2:$P$95,14,FALSE))</f>
      </c>
      <c r="K3" s="6">
        <f>IF(ISERROR(VLOOKUP($A3,'22-8-06'!$B$2:$P$90,14,FALSE)),"",VLOOKUP($A3,'22-8-06'!$B$2:$P$90,14,FALSE))</f>
      </c>
      <c r="L3" s="6">
        <f>IF(ISERROR(VLOOKUP($A3,'29-8-06'!$B$2:$P$95,14,FALSE)),"",VLOOKUP($A3,'29-8-06'!$B$2:$P$95,14,FALSE))</f>
      </c>
      <c r="M3" s="45">
        <f t="shared" si="0"/>
        <v>0.04428819444444444</v>
      </c>
      <c r="N3" s="45">
        <f t="shared" si="1"/>
        <v>0.04390046296296296</v>
      </c>
      <c r="O3" s="5">
        <f t="shared" si="2"/>
        <v>0.014933449074074082</v>
      </c>
      <c r="P3" s="13">
        <f t="shared" si="3"/>
        <v>0.7927112268518519</v>
      </c>
    </row>
    <row r="4" spans="1:18" ht="12.75">
      <c r="A4" s="44" t="s">
        <v>36</v>
      </c>
      <c r="B4" s="44">
        <v>2006</v>
      </c>
      <c r="C4" s="5">
        <f>IF(ISERROR(VLOOKUP($A4,'2-5-06'!$B$2:$P$95,14,FALSE)),"",VLOOKUP($A4,'2-5-06'!$B$2:$P$95,14,FALSE))</f>
      </c>
      <c r="D4" s="6">
        <f>IF(ISERROR(VLOOKUP($A4,'16-5-06'!$B$2:$P$95,14,FALSE)),"",VLOOKUP($A4,'16-5-06'!$B$2:$P$95,14,FALSE))</f>
        <v>0.04130787037037037</v>
      </c>
      <c r="E4" s="6">
        <f>IF(ISERROR(VLOOKUP($A4,'30-5-06'!$B$2:$P$95,14,FALSE)),"",VLOOKUP($A4,'30-5-06'!$B$2:$P$95,14,FALSE))</f>
      </c>
      <c r="F4" s="6">
        <f>IF(ISERROR(VLOOKUP($A4,'13-6-06'!$B$2:$P$95,14,FALSE)),"",VLOOKUP($A4,'13-6-06'!$B$2:$P$95,14,FALSE))</f>
      </c>
      <c r="G4" s="6">
        <f>IF(ISERROR(VLOOKUP($A4,'27-6-06'!$B$2:$P$95,14,FALSE)),"",VLOOKUP($A4,'27-6-06'!$B$2:$P$95,14,FALSE))</f>
      </c>
      <c r="H4" s="6">
        <f>IF(ISERROR(VLOOKUP($A4,'11-7-06'!$B$2:$P$91,14,FALSE)),"",VLOOKUP($A4,'11-7-06'!$B$2:$P$91,14,FALSE))</f>
      </c>
      <c r="I4" s="6">
        <f>IF(ISERROR(VLOOKUP($A4,'25-7-06'!$B$2:$P$95,14,FALSE)),"",VLOOKUP($A4,'25-7-06'!$B$2:$P$95,14,FALSE))</f>
      </c>
      <c r="J4" s="6">
        <f>IF(ISERROR(VLOOKUP($A4,'8-8-06'!$B$2:$P$95,14,FALSE)),"",VLOOKUP($A4,'8-8-06'!$B$2:$P$95,14,FALSE))</f>
      </c>
      <c r="K4" s="6">
        <f>IF(ISERROR(VLOOKUP($A4,'22-8-06'!$B$2:$P$90,14,FALSE)),"",VLOOKUP($A4,'22-8-06'!$B$2:$P$90,14,FALSE))</f>
      </c>
      <c r="L4" s="6">
        <f>IF(ISERROR(VLOOKUP($A4,'29-8-06'!$B$2:$P$95,14,FALSE)),"",VLOOKUP($A4,'29-8-06'!$B$2:$P$95,14,FALSE))</f>
      </c>
      <c r="M4" s="45">
        <f t="shared" si="0"/>
        <v>0.04130787037037037</v>
      </c>
      <c r="N4" s="45">
        <f t="shared" si="1"/>
        <v>0.04130787037037037</v>
      </c>
      <c r="O4" s="5">
        <f t="shared" si="2"/>
        <v>0.01841435185185186</v>
      </c>
      <c r="P4" s="13">
        <f t="shared" si="3"/>
        <v>0.7961921296296296</v>
      </c>
      <c r="Q4" s="47">
        <v>0.0006944444444444445</v>
      </c>
      <c r="R4" t="s">
        <v>170</v>
      </c>
    </row>
    <row r="5" spans="1:16" ht="12.75">
      <c r="A5" t="s">
        <v>36</v>
      </c>
      <c r="B5">
        <v>2005</v>
      </c>
      <c r="C5" s="6">
        <v>0.04214120370370371</v>
      </c>
      <c r="D5" s="6"/>
      <c r="E5" s="6">
        <v>0.041192129629629634</v>
      </c>
      <c r="F5" s="6">
        <v>0.04079861111111111</v>
      </c>
      <c r="G5" s="6">
        <v>0.04128472222222222</v>
      </c>
      <c r="H5" s="29">
        <v>0.04004629629629629</v>
      </c>
      <c r="I5" s="6" t="s">
        <v>77</v>
      </c>
      <c r="J5" s="6" t="s">
        <v>77</v>
      </c>
      <c r="K5" s="6" t="s">
        <v>77</v>
      </c>
      <c r="L5" s="6" t="s">
        <v>77</v>
      </c>
      <c r="M5" s="6">
        <f t="shared" si="0"/>
        <v>0.04109259259259259</v>
      </c>
      <c r="N5" s="6">
        <f t="shared" si="1"/>
        <v>0.04004629629629629</v>
      </c>
      <c r="O5" s="5">
        <f t="shared" si="2"/>
        <v>0.018458333333333347</v>
      </c>
      <c r="P5" s="13">
        <f t="shared" si="3"/>
        <v>0.7962361111111111</v>
      </c>
    </row>
    <row r="6" spans="1:16" ht="12.75">
      <c r="A6" t="s">
        <v>36</v>
      </c>
      <c r="B6">
        <v>2004</v>
      </c>
      <c r="C6" s="6" t="s">
        <v>77</v>
      </c>
      <c r="D6" s="29">
        <v>0.04122685185185185</v>
      </c>
      <c r="E6" s="6" t="s">
        <v>77</v>
      </c>
      <c r="F6" s="29">
        <v>0.04079861111111112</v>
      </c>
      <c r="G6" s="29">
        <v>0.04027777777777779</v>
      </c>
      <c r="H6" s="6" t="s">
        <v>77</v>
      </c>
      <c r="I6" s="6" t="s">
        <v>77</v>
      </c>
      <c r="J6" s="6" t="s">
        <v>77</v>
      </c>
      <c r="K6" s="6" t="s">
        <v>77</v>
      </c>
      <c r="L6" s="6"/>
      <c r="M6" s="6">
        <f t="shared" si="0"/>
        <v>0.040767746913580254</v>
      </c>
      <c r="N6" s="6">
        <f t="shared" si="1"/>
        <v>0.04027777777777779</v>
      </c>
      <c r="O6" s="5">
        <f t="shared" si="2"/>
        <v>0.018505015432098766</v>
      </c>
      <c r="P6" s="13">
        <f t="shared" si="3"/>
        <v>0.7962827932098766</v>
      </c>
    </row>
    <row r="7" spans="1:16" ht="12.75">
      <c r="A7" t="s">
        <v>36</v>
      </c>
      <c r="B7">
        <v>2003</v>
      </c>
      <c r="C7" s="29">
        <v>0.04203703703703703</v>
      </c>
      <c r="D7" s="6">
        <v>0.0422337962962963</v>
      </c>
      <c r="E7" s="6" t="s">
        <v>77</v>
      </c>
      <c r="F7" s="6" t="s">
        <v>77</v>
      </c>
      <c r="G7" s="29">
        <v>0.04181712962962963</v>
      </c>
      <c r="H7" s="29">
        <v>0.04125</v>
      </c>
      <c r="I7" s="6" t="s">
        <v>77</v>
      </c>
      <c r="J7" s="6" t="s">
        <v>77</v>
      </c>
      <c r="K7" s="6" t="s">
        <v>77</v>
      </c>
      <c r="L7" s="6"/>
      <c r="M7" s="6">
        <f t="shared" si="0"/>
        <v>0.04183449074074074</v>
      </c>
      <c r="N7" s="6">
        <f t="shared" si="1"/>
        <v>0.04125</v>
      </c>
      <c r="O7" s="5">
        <f t="shared" si="2"/>
        <v>0.01748553240740741</v>
      </c>
      <c r="P7" s="13">
        <f t="shared" si="3"/>
        <v>0.7952633101851851</v>
      </c>
    </row>
    <row r="8" spans="1:18" ht="12.75">
      <c r="A8" s="44" t="s">
        <v>157</v>
      </c>
      <c r="B8" s="44">
        <v>2006</v>
      </c>
      <c r="C8" s="5">
        <f>IF(ISERROR(VLOOKUP($A8,'2-5-06'!$B$2:$P$95,14,FALSE)),"",VLOOKUP($A8,'2-5-06'!$B$2:$P$95,14,FALSE))</f>
      </c>
      <c r="D8" s="6">
        <f>IF(ISERROR(VLOOKUP($A8,'16-5-06'!$B$2:$P$95,14,FALSE)),"",VLOOKUP($A8,'16-5-06'!$B$2:$P$95,14,FALSE))</f>
      </c>
      <c r="E8" s="29">
        <f>IF(ISERROR(VLOOKUP($A8,'30-5-06'!$B$2:$P$95,14,FALSE)),"",VLOOKUP($A8,'30-5-06'!$B$2:$P$95,14,FALSE))</f>
        <v>0.04427083333333333</v>
      </c>
      <c r="F8" s="6">
        <f>IF(ISERROR(VLOOKUP($A8,'13-6-06'!$B$2:$P$95,14,FALSE)),"",VLOOKUP($A8,'13-6-06'!$B$2:$P$95,14,FALSE))</f>
      </c>
      <c r="G8" s="6">
        <f>IF(ISERROR(VLOOKUP($A8,'27-6-06'!$B$2:$P$95,14,FALSE)),"",VLOOKUP($A8,'27-6-06'!$B$2:$P$95,14,FALSE))</f>
      </c>
      <c r="H8" s="6">
        <f>IF(ISERROR(VLOOKUP($A8,'11-7-06'!$B$2:$P$91,14,FALSE)),"",VLOOKUP($A8,'11-7-06'!$B$2:$P$91,14,FALSE))</f>
      </c>
      <c r="I8" s="6">
        <f>IF(ISERROR(VLOOKUP($A8,'25-7-06'!$B$2:$P$95,14,FALSE)),"",VLOOKUP($A8,'25-7-06'!$B$2:$P$95,14,FALSE))</f>
      </c>
      <c r="J8" s="6">
        <f>IF(ISERROR(VLOOKUP($A8,'8-8-06'!$B$2:$P$95,14,FALSE)),"",VLOOKUP($A8,'8-8-06'!$B$2:$P$95,14,FALSE))</f>
      </c>
      <c r="K8" s="6">
        <f>IF(ISERROR(VLOOKUP($A8,'22-8-06'!$B$2:$P$90,14,FALSE)),"",VLOOKUP($A8,'22-8-06'!$B$2:$P$90,14,FALSE))</f>
      </c>
      <c r="L8" s="6">
        <f>IF(ISERROR(VLOOKUP($A8,'29-8-06'!$B$2:$P$95,14,FALSE)),"",VLOOKUP($A8,'29-8-06'!$B$2:$P$95,14,FALSE))</f>
      </c>
      <c r="M8" s="45">
        <f t="shared" si="0"/>
        <v>0.04427083333333333</v>
      </c>
      <c r="N8" s="45">
        <f t="shared" si="1"/>
        <v>0.04427083333333333</v>
      </c>
      <c r="O8" s="5">
        <f t="shared" si="2"/>
        <v>0.016840277777777787</v>
      </c>
      <c r="P8" s="13">
        <f t="shared" si="3"/>
        <v>0.7946180555555555</v>
      </c>
      <c r="Q8" s="47">
        <v>0.0020833333333333333</v>
      </c>
      <c r="R8" t="s">
        <v>171</v>
      </c>
    </row>
    <row r="9" spans="1:16" ht="12.75">
      <c r="A9" t="s">
        <v>37</v>
      </c>
      <c r="B9">
        <v>2005</v>
      </c>
      <c r="C9" s="6" t="s">
        <v>77</v>
      </c>
      <c r="D9" s="6"/>
      <c r="E9" s="29">
        <v>0.043518518518518526</v>
      </c>
      <c r="F9" s="6">
        <v>0.04383101851851852</v>
      </c>
      <c r="G9" s="6" t="s">
        <v>77</v>
      </c>
      <c r="H9" s="6" t="s">
        <v>77</v>
      </c>
      <c r="I9" s="6" t="s">
        <v>77</v>
      </c>
      <c r="J9" s="6" t="s">
        <v>77</v>
      </c>
      <c r="K9" s="6" t="s">
        <v>77</v>
      </c>
      <c r="L9" s="6" t="s">
        <v>77</v>
      </c>
      <c r="M9" s="6">
        <f t="shared" si="0"/>
        <v>0.04367476851851852</v>
      </c>
      <c r="N9" s="6">
        <f t="shared" si="1"/>
        <v>0.043518518518518526</v>
      </c>
      <c r="O9" s="5">
        <f t="shared" si="2"/>
        <v>0.015431134259259259</v>
      </c>
      <c r="P9" s="13">
        <f t="shared" si="3"/>
        <v>0.793208912037037</v>
      </c>
    </row>
    <row r="10" spans="1:16" ht="12.75">
      <c r="A10" t="s">
        <v>37</v>
      </c>
      <c r="B10">
        <v>2004</v>
      </c>
      <c r="C10" s="6" t="s">
        <v>77</v>
      </c>
      <c r="D10" s="6" t="s">
        <v>77</v>
      </c>
      <c r="E10" s="6" t="s">
        <v>77</v>
      </c>
      <c r="F10" s="6">
        <v>0.04510416666666667</v>
      </c>
      <c r="G10" s="29">
        <v>0.04358796296296297</v>
      </c>
      <c r="H10" s="6" t="s">
        <v>77</v>
      </c>
      <c r="I10" s="6" t="s">
        <v>77</v>
      </c>
      <c r="J10" s="6" t="s">
        <v>77</v>
      </c>
      <c r="K10" s="6" t="s">
        <v>77</v>
      </c>
      <c r="L10" s="6">
        <v>0.04438657407407407</v>
      </c>
      <c r="M10" s="6">
        <f t="shared" si="0"/>
        <v>0.04435956790123457</v>
      </c>
      <c r="N10" s="6">
        <f t="shared" si="1"/>
        <v>0.04358796296296297</v>
      </c>
      <c r="O10" s="5">
        <f t="shared" si="2"/>
        <v>0.015054012345679012</v>
      </c>
      <c r="P10" s="13">
        <f t="shared" si="3"/>
        <v>0.7928317901234568</v>
      </c>
    </row>
    <row r="11" spans="1:16" ht="12.75">
      <c r="A11" t="s">
        <v>37</v>
      </c>
      <c r="B11">
        <v>2003</v>
      </c>
      <c r="C11" s="6" t="s">
        <v>77</v>
      </c>
      <c r="D11" s="6" t="s">
        <v>77</v>
      </c>
      <c r="E11" s="6" t="s">
        <v>77</v>
      </c>
      <c r="F11" s="6" t="s">
        <v>77</v>
      </c>
      <c r="G11" s="6" t="s">
        <v>77</v>
      </c>
      <c r="H11" s="29">
        <v>0.04552083333333333</v>
      </c>
      <c r="I11" s="6" t="s">
        <v>77</v>
      </c>
      <c r="J11" s="6" t="s">
        <v>77</v>
      </c>
      <c r="K11" s="29">
        <v>0.04488425925925926</v>
      </c>
      <c r="L11" s="29">
        <v>0.044259259259259255</v>
      </c>
      <c r="M11" s="6">
        <f t="shared" si="0"/>
        <v>0.04488811728395061</v>
      </c>
      <c r="N11" s="6">
        <f t="shared" si="1"/>
        <v>0.044259259259259255</v>
      </c>
      <c r="O11" s="5">
        <f t="shared" si="2"/>
        <v>0.01445408950617285</v>
      </c>
      <c r="P11" s="13">
        <f t="shared" si="3"/>
        <v>0.7922318672839507</v>
      </c>
    </row>
    <row r="12" spans="1:17" ht="12.75">
      <c r="A12" t="s">
        <v>85</v>
      </c>
      <c r="B12">
        <v>2003</v>
      </c>
      <c r="C12" s="29">
        <v>0.047268518518518515</v>
      </c>
      <c r="D12" s="6" t="s">
        <v>77</v>
      </c>
      <c r="E12" s="6" t="s">
        <v>77</v>
      </c>
      <c r="F12" s="6" t="s">
        <v>77</v>
      </c>
      <c r="G12" s="6" t="s">
        <v>77</v>
      </c>
      <c r="H12" s="6" t="s">
        <v>77</v>
      </c>
      <c r="I12" s="6" t="s">
        <v>77</v>
      </c>
      <c r="J12" s="6" t="s">
        <v>77</v>
      </c>
      <c r="K12" s="6" t="s">
        <v>77</v>
      </c>
      <c r="L12" s="6"/>
      <c r="M12" s="6">
        <f t="shared" si="0"/>
        <v>0.047268518518518515</v>
      </c>
      <c r="N12" s="6">
        <f t="shared" si="1"/>
        <v>0.047268518518518515</v>
      </c>
      <c r="O12" s="5">
        <f t="shared" si="2"/>
        <v>0.011759259259259268</v>
      </c>
      <c r="P12" s="13">
        <f t="shared" si="3"/>
        <v>0.789537037037037</v>
      </c>
      <c r="Q12" s="13"/>
    </row>
    <row r="13" spans="1:16" ht="12.75">
      <c r="A13" s="44" t="s">
        <v>18</v>
      </c>
      <c r="B13" s="44">
        <v>2006</v>
      </c>
      <c r="C13" s="6">
        <f>IF(ISERROR(VLOOKUP($A13,'2-5-06'!$B$2:$P$95,14,FALSE)),"",VLOOKUP($A13,'2-5-06'!$B$2:$P$95,14,FALSE))</f>
      </c>
      <c r="D13" s="6">
        <f>IF(ISERROR(VLOOKUP($A13,'16-5-06'!$B$2:$P$95,14,FALSE)),"",VLOOKUP($A13,'16-5-06'!$B$2:$P$95,14,FALSE))</f>
      </c>
      <c r="E13" s="6">
        <f>IF(ISERROR(VLOOKUP($A13,'30-5-06'!$B$2:$P$95,14,FALSE)),"",VLOOKUP($A13,'30-5-06'!$B$2:$P$95,14,FALSE))</f>
      </c>
      <c r="F13" s="6">
        <f>IF(ISERROR(VLOOKUP($A13,'13-6-06'!$B$2:$P$95,14,FALSE)),"",VLOOKUP($A13,'13-6-06'!$B$2:$P$95,14,FALSE))</f>
      </c>
      <c r="G13" s="6">
        <f>IF(ISERROR(VLOOKUP($A13,'27-6-06'!$B$2:$P$95,14,FALSE)),"",VLOOKUP($A13,'27-6-06'!$B$2:$P$95,14,FALSE))</f>
        <v>0.03716435185185185</v>
      </c>
      <c r="H13" s="6">
        <f>IF(ISERROR(VLOOKUP($A13,'11-7-06'!$B$2:$P$91,14,FALSE)),"",VLOOKUP($A13,'11-7-06'!$B$2:$P$91,14,FALSE))</f>
      </c>
      <c r="I13" s="6">
        <f>IF(ISERROR(VLOOKUP($A13,'25-7-06'!$B$2:$P$95,14,FALSE)),"",VLOOKUP($A13,'25-7-06'!$B$2:$P$95,14,FALSE))</f>
      </c>
      <c r="J13" s="6">
        <f>IF(ISERROR(VLOOKUP($A13,'8-8-06'!$B$2:$P$95,14,FALSE)),"",VLOOKUP($A13,'8-8-06'!$B$2:$P$95,14,FALSE))</f>
      </c>
      <c r="K13" s="6">
        <f>IF(ISERROR(VLOOKUP($A13,'22-8-06'!$B$2:$P$90,14,FALSE)),"",VLOOKUP($A13,'22-8-06'!$B$2:$P$90,14,FALSE))</f>
        <v>0.039710648148148155</v>
      </c>
      <c r="L13" s="6">
        <f>IF(ISERROR(VLOOKUP($A13,'29-8-06'!$B$2:$P$95,14,FALSE)),"",VLOOKUP($A13,'29-8-06'!$B$2:$P$95,14,FALSE))</f>
        <v>0.04097222222222211</v>
      </c>
      <c r="M13" s="45">
        <f t="shared" si="0"/>
        <v>0.03928240740740737</v>
      </c>
      <c r="N13" s="45">
        <f t="shared" si="1"/>
        <v>0.03716435185185185</v>
      </c>
      <c r="O13" s="5">
        <f t="shared" si="2"/>
        <v>0.02080439814814817</v>
      </c>
      <c r="P13" s="50">
        <f t="shared" si="3"/>
        <v>0.798582175925926</v>
      </c>
    </row>
    <row r="14" spans="1:16" ht="12.75">
      <c r="A14" t="s">
        <v>18</v>
      </c>
      <c r="B14">
        <v>2005</v>
      </c>
      <c r="C14" s="6">
        <v>0.039074074074074074</v>
      </c>
      <c r="D14" s="6"/>
      <c r="E14" s="6" t="s">
        <v>77</v>
      </c>
      <c r="F14" s="6" t="s">
        <v>77</v>
      </c>
      <c r="G14" s="6" t="s">
        <v>77</v>
      </c>
      <c r="H14" s="6" t="s">
        <v>77</v>
      </c>
      <c r="I14" s="6">
        <v>0.03975694444444445</v>
      </c>
      <c r="J14" s="6">
        <v>0.03833333333333333</v>
      </c>
      <c r="K14" s="6">
        <v>0.03836805555555555</v>
      </c>
      <c r="L14" s="6">
        <v>0.03822916666666666</v>
      </c>
      <c r="M14" s="6">
        <f t="shared" si="0"/>
        <v>0.03875231481481481</v>
      </c>
      <c r="N14" s="6">
        <f t="shared" si="1"/>
        <v>0.03822916666666666</v>
      </c>
      <c r="O14" s="5">
        <f t="shared" si="2"/>
        <v>0.020537037037037048</v>
      </c>
      <c r="P14" s="13">
        <f t="shared" si="3"/>
        <v>0.7983148148148148</v>
      </c>
    </row>
    <row r="15" spans="1:16" ht="12.75">
      <c r="A15" t="s">
        <v>18</v>
      </c>
      <c r="B15">
        <v>2004</v>
      </c>
      <c r="C15" s="6">
        <v>0.04079861111111111</v>
      </c>
      <c r="D15" s="29">
        <v>0.03921296296296296</v>
      </c>
      <c r="E15" s="6" t="s">
        <v>12</v>
      </c>
      <c r="F15" s="6">
        <v>0.03953703703703704</v>
      </c>
      <c r="G15" s="29">
        <v>0.039004629629629625</v>
      </c>
      <c r="H15" s="29">
        <v>0.03826388888888888</v>
      </c>
      <c r="I15" s="6">
        <v>0.038356481481481484</v>
      </c>
      <c r="J15" s="29">
        <v>0.037129629629629624</v>
      </c>
      <c r="K15" s="6">
        <v>0.03940972222222222</v>
      </c>
      <c r="L15" s="6">
        <v>0.04</v>
      </c>
      <c r="M15" s="6">
        <f t="shared" si="0"/>
        <v>0.03907921810699588</v>
      </c>
      <c r="N15" s="6">
        <f t="shared" si="1"/>
        <v>0.037129629629629624</v>
      </c>
      <c r="O15" s="5">
        <f t="shared" si="2"/>
        <v>0.02092335390946503</v>
      </c>
      <c r="P15" s="13">
        <f t="shared" si="3"/>
        <v>0.7987011316872428</v>
      </c>
    </row>
    <row r="16" spans="1:16" ht="12.75">
      <c r="A16" t="s">
        <v>18</v>
      </c>
      <c r="B16">
        <v>2003</v>
      </c>
      <c r="C16" s="6" t="s">
        <v>77</v>
      </c>
      <c r="D16" s="29">
        <v>0.04262731481481481</v>
      </c>
      <c r="E16" s="29">
        <v>0.04255787037037037</v>
      </c>
      <c r="F16" s="29">
        <v>0.040625</v>
      </c>
      <c r="G16" s="6" t="s">
        <v>77</v>
      </c>
      <c r="H16" s="6">
        <v>0.04076388888888889</v>
      </c>
      <c r="I16" s="6" t="s">
        <v>77</v>
      </c>
      <c r="J16" s="6" t="s">
        <v>12</v>
      </c>
      <c r="K16" s="29">
        <v>0.03962962962962963</v>
      </c>
      <c r="L16" s="6" t="s">
        <v>12</v>
      </c>
      <c r="M16" s="6">
        <f t="shared" si="0"/>
        <v>0.041240740740740744</v>
      </c>
      <c r="N16" s="6">
        <f t="shared" si="1"/>
        <v>0.03962962962962963</v>
      </c>
      <c r="O16" s="5">
        <f t="shared" si="2"/>
        <v>0.018592592592592598</v>
      </c>
      <c r="P16" s="13">
        <f t="shared" si="3"/>
        <v>0.7963703703703704</v>
      </c>
    </row>
    <row r="17" spans="1:16" ht="12.75">
      <c r="A17" t="s">
        <v>17</v>
      </c>
      <c r="B17">
        <v>2004</v>
      </c>
      <c r="C17" s="29">
        <v>0.046099537037037036</v>
      </c>
      <c r="D17" s="29">
        <v>0.04337962962962963</v>
      </c>
      <c r="E17" s="6" t="s">
        <v>77</v>
      </c>
      <c r="F17" s="6" t="s">
        <v>77</v>
      </c>
      <c r="G17" s="6" t="s">
        <v>77</v>
      </c>
      <c r="H17" s="6" t="s">
        <v>77</v>
      </c>
      <c r="I17" s="6" t="s">
        <v>77</v>
      </c>
      <c r="J17" s="6" t="s">
        <v>77</v>
      </c>
      <c r="K17" s="6" t="s">
        <v>77</v>
      </c>
      <c r="L17" s="6"/>
      <c r="M17" s="6">
        <f t="shared" si="0"/>
        <v>0.04473958333333333</v>
      </c>
      <c r="N17" s="6">
        <f t="shared" si="1"/>
        <v>0.04337962962962963</v>
      </c>
      <c r="O17" s="5">
        <f t="shared" si="2"/>
        <v>0.014968171296296302</v>
      </c>
      <c r="P17" s="13">
        <f t="shared" si="3"/>
        <v>0.7927459490740741</v>
      </c>
    </row>
    <row r="18" spans="1:16" ht="12.75">
      <c r="A18" s="44" t="s">
        <v>20</v>
      </c>
      <c r="B18" s="44">
        <v>2006</v>
      </c>
      <c r="C18" s="6">
        <f>IF(ISERROR(VLOOKUP($A18,'2-5-06'!$B$2:$P$95,14,FALSE)),"",VLOOKUP($A18,'2-5-06'!$B$2:$P$95,14,FALSE))</f>
        <v>0.037141203703703704</v>
      </c>
      <c r="D18" s="6">
        <f>IF(ISERROR(VLOOKUP($A18,'16-5-06'!$B$2:$P$95,14,FALSE)),"",VLOOKUP($A18,'16-5-06'!$B$2:$P$95,14,FALSE))</f>
      </c>
      <c r="E18" s="6">
        <f>IF(ISERROR(VLOOKUP($A18,'30-5-06'!$B$2:$P$95,14,FALSE)),"",VLOOKUP($A18,'30-5-06'!$B$2:$P$95,14,FALSE))</f>
        <v>0.038321759259259264</v>
      </c>
      <c r="F18" s="6">
        <f>IF(ISERROR(VLOOKUP($A18,'13-6-06'!$B$2:$P$95,14,FALSE)),"",VLOOKUP($A18,'13-6-06'!$B$2:$P$95,14,FALSE))</f>
        <v>0.037662037037037036</v>
      </c>
      <c r="G18" s="6">
        <f>IF(ISERROR(VLOOKUP($A18,'27-6-06'!$B$2:$P$95,14,FALSE)),"",VLOOKUP($A18,'27-6-06'!$B$2:$P$95,14,FALSE))</f>
      </c>
      <c r="H18" s="6">
        <f>IF(ISERROR(VLOOKUP($A18,'11-7-06'!$B$2:$P$91,14,FALSE)),"",VLOOKUP($A18,'11-7-06'!$B$2:$P$91,14,FALSE))</f>
      </c>
      <c r="I18" s="6">
        <f>IF(ISERROR(VLOOKUP($A18,'25-7-06'!$B$2:$P$95,14,FALSE)),"",VLOOKUP($A18,'25-7-06'!$B$2:$P$95,14,FALSE))</f>
        <v>0.04059027777777778</v>
      </c>
      <c r="J18" s="6">
        <f>IF(ISERROR(VLOOKUP($A18,'8-8-06'!$B$2:$P$95,14,FALSE)),"",VLOOKUP($A18,'8-8-06'!$B$2:$P$95,14,FALSE))</f>
      </c>
      <c r="K18" s="6">
        <f>IF(ISERROR(VLOOKUP($A18,'22-8-06'!$B$2:$P$90,14,FALSE)),"",VLOOKUP($A18,'22-8-06'!$B$2:$P$90,14,FALSE))</f>
        <v>0.03671296296296297</v>
      </c>
      <c r="L18" s="6">
        <f>IF(ISERROR(VLOOKUP($A18,'29-8-06'!$B$2:$P$95,14,FALSE)),"",VLOOKUP($A18,'29-8-06'!$B$2:$P$95,14,FALSE))</f>
      </c>
      <c r="M18" s="45">
        <f t="shared" si="0"/>
        <v>0.03808564814814815</v>
      </c>
      <c r="N18" s="45">
        <f t="shared" si="1"/>
        <v>0.03671296296296297</v>
      </c>
      <c r="O18" s="5">
        <f t="shared" si="2"/>
        <v>0.021628472222222223</v>
      </c>
      <c r="P18" s="13">
        <f t="shared" si="3"/>
        <v>0.79940625</v>
      </c>
    </row>
    <row r="19" spans="1:16" ht="12.75">
      <c r="A19" t="s">
        <v>20</v>
      </c>
      <c r="B19">
        <v>2005</v>
      </c>
      <c r="C19" s="6" t="s">
        <v>77</v>
      </c>
      <c r="D19" s="6"/>
      <c r="E19" s="6" t="s">
        <v>77</v>
      </c>
      <c r="F19" s="6" t="s">
        <v>77</v>
      </c>
      <c r="G19" s="6" t="s">
        <v>77</v>
      </c>
      <c r="H19" s="6">
        <v>0.03710648148148148</v>
      </c>
      <c r="I19" s="6">
        <v>0.03697916666666666</v>
      </c>
      <c r="J19" s="6" t="s">
        <v>77</v>
      </c>
      <c r="K19" s="6">
        <v>0.03671296296296296</v>
      </c>
      <c r="L19" s="6" t="s">
        <v>77</v>
      </c>
      <c r="M19" s="6">
        <f t="shared" si="0"/>
        <v>0.03693287037037037</v>
      </c>
      <c r="N19" s="6">
        <f t="shared" si="1"/>
        <v>0.03671296296296296</v>
      </c>
      <c r="O19" s="5">
        <f t="shared" si="2"/>
        <v>0.02220486111111112</v>
      </c>
      <c r="P19" s="13">
        <f t="shared" si="3"/>
        <v>0.7999826388888889</v>
      </c>
    </row>
    <row r="20" spans="1:16" ht="12.75">
      <c r="A20" t="s">
        <v>20</v>
      </c>
      <c r="B20">
        <v>2004</v>
      </c>
      <c r="C20" s="6">
        <v>0.037766203703703705</v>
      </c>
      <c r="D20" s="29">
        <v>0.03644675925925926</v>
      </c>
      <c r="E20" s="6" t="s">
        <v>77</v>
      </c>
      <c r="F20" s="6" t="s">
        <v>77</v>
      </c>
      <c r="G20" s="6" t="s">
        <v>77</v>
      </c>
      <c r="H20" s="6" t="s">
        <v>77</v>
      </c>
      <c r="I20" s="6">
        <v>0.03710648148148148</v>
      </c>
      <c r="J20" s="6" t="s">
        <v>77</v>
      </c>
      <c r="K20" s="6" t="s">
        <v>77</v>
      </c>
      <c r="L20" s="29">
        <v>0.03631944444444444</v>
      </c>
      <c r="M20" s="6">
        <f t="shared" si="0"/>
        <v>0.03690972222222222</v>
      </c>
      <c r="N20" s="6">
        <f t="shared" si="1"/>
        <v>0.03631944444444444</v>
      </c>
      <c r="O20" s="5">
        <f t="shared" si="2"/>
        <v>0.022413194444444458</v>
      </c>
      <c r="P20" s="13">
        <f t="shared" si="3"/>
        <v>0.8001909722222222</v>
      </c>
    </row>
    <row r="21" spans="1:16" ht="12.75">
      <c r="A21" t="s">
        <v>20</v>
      </c>
      <c r="B21">
        <v>2003</v>
      </c>
      <c r="C21" s="29">
        <v>0.03931712962962963</v>
      </c>
      <c r="D21" s="6" t="s">
        <v>77</v>
      </c>
      <c r="E21" s="29">
        <v>0.038275462962962956</v>
      </c>
      <c r="F21" s="6" t="s">
        <v>77</v>
      </c>
      <c r="G21" s="6" t="s">
        <v>77</v>
      </c>
      <c r="H21" s="6">
        <v>0.03949074074074074</v>
      </c>
      <c r="I21" s="6" t="s">
        <v>77</v>
      </c>
      <c r="J21" s="6" t="s">
        <v>77</v>
      </c>
      <c r="K21" s="29">
        <v>0.037175925925925925</v>
      </c>
      <c r="L21" s="6">
        <v>0.037395833333333336</v>
      </c>
      <c r="M21" s="6">
        <f t="shared" si="0"/>
        <v>0.03833101851851852</v>
      </c>
      <c r="N21" s="6">
        <f t="shared" si="1"/>
        <v>0.037175925925925925</v>
      </c>
      <c r="O21" s="5">
        <f t="shared" si="2"/>
        <v>0.02127430555555556</v>
      </c>
      <c r="P21" s="13">
        <f t="shared" si="3"/>
        <v>0.7990520833333333</v>
      </c>
    </row>
    <row r="22" spans="1:18" ht="12.75">
      <c r="A22" s="44" t="s">
        <v>104</v>
      </c>
      <c r="B22" s="44">
        <v>2006</v>
      </c>
      <c r="C22" s="5">
        <f>IF(ISERROR(VLOOKUP($A22,'2-5-06'!$B$2:$P$95,14,FALSE)),"",VLOOKUP($A22,'2-5-06'!$B$2:$P$95,14,FALSE))</f>
      </c>
      <c r="D22" s="5">
        <f>IF(ISERROR(VLOOKUP($A22,'2-5-06'!$B$2:$P$95,14,FALSE)),"",VLOOKUP($A22,'2-5-06'!$B$2:$P$95,14,FALSE))</f>
      </c>
      <c r="E22" s="6">
        <f>IF(ISERROR(VLOOKUP($A22,'30-5-06'!$B$2:$P$95,14,FALSE)),"",VLOOKUP($A22,'30-5-06'!$B$2:$P$95,14,FALSE))</f>
      </c>
      <c r="F22" s="29">
        <f>IF(ISERROR(VLOOKUP($A22,'13-6-06'!$B$2:$P$95,14,FALSE)),"",VLOOKUP($A22,'13-6-06'!$B$2:$P$95,14,FALSE))</f>
        <v>0.03969907407407407</v>
      </c>
      <c r="G22" s="6">
        <f>IF(ISERROR(VLOOKUP($A22,'27-6-06'!$B$2:$P$95,14,FALSE)),"",VLOOKUP($A22,'27-6-06'!$B$2:$P$95,14,FALSE))</f>
      </c>
      <c r="H22" s="6">
        <f>IF(ISERROR(VLOOKUP($A22,'11-7-06'!$B$2:$P$91,14,FALSE)),"",VLOOKUP($A22,'11-7-06'!$B$2:$P$91,14,FALSE))</f>
      </c>
      <c r="I22" s="6">
        <f>IF(ISERROR(VLOOKUP($A22,'25-7-06'!$B$2:$P$95,14,FALSE)),"",VLOOKUP($A22,'25-7-06'!$B$2:$P$95,14,FALSE))</f>
      </c>
      <c r="J22" s="6">
        <f>IF(ISERROR(VLOOKUP($A22,'8-8-06'!$B$2:$P$95,14,FALSE)),"",VLOOKUP($A22,'8-8-06'!$B$2:$P$95,14,FALSE))</f>
      </c>
      <c r="K22" s="6">
        <f>IF(ISERROR(VLOOKUP($A22,'22-8-06'!$B$2:$P$90,14,FALSE)),"",VLOOKUP($A22,'22-8-06'!$B$2:$P$90,14,FALSE))</f>
      </c>
      <c r="L22" s="6">
        <f>IF(ISERROR(VLOOKUP($A22,'29-8-06'!$B$2:$P$95,14,FALSE)),"",VLOOKUP($A22,'29-8-06'!$B$2:$P$95,14,FALSE))</f>
      </c>
      <c r="M22" s="45">
        <f t="shared" si="0"/>
        <v>0.03969907407407407</v>
      </c>
      <c r="N22" s="45">
        <f t="shared" si="1"/>
        <v>0.03969907407407407</v>
      </c>
      <c r="O22" s="5">
        <f t="shared" si="2"/>
        <v>0.02002314814814816</v>
      </c>
      <c r="P22" s="13">
        <f t="shared" si="3"/>
        <v>0.797800925925926</v>
      </c>
      <c r="Q22" s="47">
        <v>0.0006944444444444445</v>
      </c>
      <c r="R22" t="s">
        <v>170</v>
      </c>
    </row>
    <row r="23" spans="1:16" ht="12.75">
      <c r="A23" t="s">
        <v>104</v>
      </c>
      <c r="B23">
        <v>2005</v>
      </c>
      <c r="C23" s="6" t="s">
        <v>77</v>
      </c>
      <c r="D23" s="6"/>
      <c r="E23" s="6" t="s">
        <v>77</v>
      </c>
      <c r="F23" s="29">
        <v>0.04129629629629629</v>
      </c>
      <c r="G23" s="6" t="s">
        <v>77</v>
      </c>
      <c r="H23" s="6" t="s">
        <v>77</v>
      </c>
      <c r="I23" s="6" t="s">
        <v>77</v>
      </c>
      <c r="J23" s="6" t="s">
        <v>77</v>
      </c>
      <c r="K23" s="6" t="s">
        <v>12</v>
      </c>
      <c r="L23" s="6" t="s">
        <v>77</v>
      </c>
      <c r="M23" s="6">
        <f t="shared" si="0"/>
        <v>0.04129629629629629</v>
      </c>
      <c r="N23" s="6">
        <f t="shared" si="1"/>
        <v>0.04129629629629629</v>
      </c>
      <c r="O23" s="5">
        <f t="shared" si="2"/>
        <v>0.017731481481481494</v>
      </c>
      <c r="P23" s="13">
        <f t="shared" si="3"/>
        <v>0.7955092592592593</v>
      </c>
    </row>
    <row r="24" spans="1:16" ht="12.75">
      <c r="A24" t="s">
        <v>41</v>
      </c>
      <c r="B24">
        <v>2004</v>
      </c>
      <c r="C24" s="6" t="s">
        <v>77</v>
      </c>
      <c r="D24" s="6" t="s">
        <v>77</v>
      </c>
      <c r="E24" s="6" t="s">
        <v>77</v>
      </c>
      <c r="F24" s="6" t="s">
        <v>77</v>
      </c>
      <c r="G24" s="6" t="s">
        <v>77</v>
      </c>
      <c r="H24" s="6" t="s">
        <v>77</v>
      </c>
      <c r="I24" s="29">
        <v>0.03770833333333334</v>
      </c>
      <c r="J24" s="6" t="s">
        <v>77</v>
      </c>
      <c r="K24" s="6" t="s">
        <v>77</v>
      </c>
      <c r="L24" s="6"/>
      <c r="M24" s="6">
        <f t="shared" si="0"/>
        <v>0.03770833333333334</v>
      </c>
      <c r="N24" s="6">
        <f t="shared" si="1"/>
        <v>0.03770833333333334</v>
      </c>
      <c r="O24" s="5">
        <f t="shared" si="2"/>
        <v>0.021319444444444446</v>
      </c>
      <c r="P24" s="13">
        <f t="shared" si="3"/>
        <v>0.7990972222222222</v>
      </c>
    </row>
    <row r="25" spans="1:16" ht="12.75">
      <c r="A25" t="s">
        <v>43</v>
      </c>
      <c r="B25">
        <v>2004</v>
      </c>
      <c r="C25" s="6" t="s">
        <v>77</v>
      </c>
      <c r="D25" s="6" t="s">
        <v>77</v>
      </c>
      <c r="E25" s="6" t="s">
        <v>77</v>
      </c>
      <c r="F25" s="29">
        <v>0.046875</v>
      </c>
      <c r="G25" s="6" t="s">
        <v>77</v>
      </c>
      <c r="H25" s="29">
        <v>0.046863425925925926</v>
      </c>
      <c r="I25" s="6" t="s">
        <v>77</v>
      </c>
      <c r="J25" s="29">
        <v>0.04518518518518518</v>
      </c>
      <c r="K25" s="6" t="s">
        <v>77</v>
      </c>
      <c r="L25" s="6"/>
      <c r="M25" s="6">
        <f t="shared" si="0"/>
        <v>0.046307870370370374</v>
      </c>
      <c r="N25" s="6">
        <f t="shared" si="1"/>
        <v>0.04518518518518518</v>
      </c>
      <c r="O25" s="5">
        <f t="shared" si="2"/>
        <v>0.013281250000000001</v>
      </c>
      <c r="P25" s="13">
        <f t="shared" si="3"/>
        <v>0.7910590277777778</v>
      </c>
    </row>
    <row r="26" spans="1:18" ht="12.75">
      <c r="A26" s="44" t="s">
        <v>153</v>
      </c>
      <c r="B26" s="44">
        <v>2006</v>
      </c>
      <c r="C26" s="5">
        <f>IF(ISERROR(VLOOKUP($A26,'2-5-06'!$B$2:$P$95,14,FALSE)),"",VLOOKUP($A26,'2-5-06'!$B$2:$P$95,14,FALSE))</f>
      </c>
      <c r="D26" s="29">
        <f>IF(ISERROR(VLOOKUP($A26,'16-5-06'!$B$2:$P$95,14,FALSE)),"",VLOOKUP($A26,'16-5-06'!$B$2:$P$95,14,FALSE))</f>
        <v>0.04328703703703704</v>
      </c>
      <c r="E26" s="6">
        <f>IF(ISERROR(VLOOKUP($A26,'30-5-06'!$B$2:$P$95,14,FALSE)),"",VLOOKUP($A26,'30-5-06'!$B$2:$P$95,14,FALSE))</f>
      </c>
      <c r="F26" s="6">
        <f>IF(ISERROR(VLOOKUP($A26,'13-6-06'!$B$2:$P$95,14,FALSE)),"",VLOOKUP($A26,'13-6-06'!$B$2:$P$95,14,FALSE))</f>
      </c>
      <c r="G26" s="6">
        <f>IF(ISERROR(VLOOKUP($A26,'27-6-06'!$B$2:$P$95,14,FALSE)),"",VLOOKUP($A26,'27-6-06'!$B$2:$P$95,14,FALSE))</f>
      </c>
      <c r="H26" s="6">
        <f>IF(ISERROR(VLOOKUP($A26,'11-7-06'!$B$2:$P$91,14,FALSE)),"",VLOOKUP($A26,'11-7-06'!$B$2:$P$91,14,FALSE))</f>
      </c>
      <c r="I26" s="6">
        <f>IF(ISERROR(VLOOKUP($A26,'25-7-06'!$B$2:$P$95,14,FALSE)),"",VLOOKUP($A26,'25-7-06'!$B$2:$P$95,14,FALSE))</f>
      </c>
      <c r="J26" s="6">
        <f>IF(ISERROR(VLOOKUP($A26,'8-8-06'!$B$2:$P$95,14,FALSE)),"",VLOOKUP($A26,'8-8-06'!$B$2:$P$95,14,FALSE))</f>
      </c>
      <c r="K26" s="6">
        <f>IF(ISERROR(VLOOKUP($A26,'22-8-06'!$B$2:$P$90,14,FALSE)),"",VLOOKUP($A26,'22-8-06'!$B$2:$P$90,14,FALSE))</f>
      </c>
      <c r="L26" s="6">
        <f>IF(ISERROR(VLOOKUP($A26,'29-8-06'!$B$2:$P$95,14,FALSE)),"",VLOOKUP($A26,'29-8-06'!$B$2:$P$95,14,FALSE))</f>
      </c>
      <c r="M26" s="45">
        <f t="shared" si="0"/>
        <v>0.04328703703703704</v>
      </c>
      <c r="N26" s="45">
        <f t="shared" si="1"/>
        <v>0.04328703703703704</v>
      </c>
      <c r="O26" s="5">
        <f t="shared" si="2"/>
        <v>0.017824074074074076</v>
      </c>
      <c r="P26" s="13">
        <f t="shared" si="3"/>
        <v>0.7956018518518518</v>
      </c>
      <c r="Q26" s="47">
        <v>0.0020833333333333333</v>
      </c>
      <c r="R26" t="s">
        <v>171</v>
      </c>
    </row>
    <row r="27" spans="1:18" ht="12.75">
      <c r="A27" s="44" t="s">
        <v>139</v>
      </c>
      <c r="B27" s="44">
        <v>2006</v>
      </c>
      <c r="C27" s="29">
        <f>IF(ISERROR(VLOOKUP($A27,'2-5-06'!$B$2:$P$95,14,FALSE)),"",VLOOKUP($A27,'2-5-06'!$B$2:$P$95,14,FALSE))</f>
        <v>0.052557870370370366</v>
      </c>
      <c r="D27" s="6">
        <f>IF(ISERROR(VLOOKUP($A27,'16-5-06'!$B$2:$P$95,14,FALSE)),"",VLOOKUP($A27,'16-5-06'!$B$2:$P$95,14,FALSE))</f>
      </c>
      <c r="E27" s="6">
        <f>IF(ISERROR(VLOOKUP($A27,'30-5-06'!$B$2:$P$95,14,FALSE)),"",VLOOKUP($A27,'30-5-06'!$B$2:$P$95,14,FALSE))</f>
      </c>
      <c r="F27" s="6">
        <f>IF(ISERROR(VLOOKUP($A27,'13-6-06'!$B$2:$P$95,14,FALSE)),"",VLOOKUP($A27,'13-6-06'!$B$2:$P$95,14,FALSE))</f>
      </c>
      <c r="G27" s="6">
        <f>IF(ISERROR(VLOOKUP($A27,'27-6-06'!$B$2:$P$95,14,FALSE)),"",VLOOKUP($A27,'27-6-06'!$B$2:$P$95,14,FALSE))</f>
      </c>
      <c r="H27" s="6">
        <f>IF(ISERROR(VLOOKUP($A27,'11-7-06'!$B$2:$P$91,14,FALSE)),"",VLOOKUP($A27,'11-7-06'!$B$2:$P$91,14,FALSE))</f>
      </c>
      <c r="I27" s="6">
        <f>IF(ISERROR(VLOOKUP($A27,'25-7-06'!$B$2:$P$95,14,FALSE)),"",VLOOKUP($A27,'25-7-06'!$B$2:$P$95,14,FALSE))</f>
      </c>
      <c r="J27" s="6">
        <f>IF(ISERROR(VLOOKUP($A27,'8-8-06'!$B$2:$P$95,14,FALSE)),"",VLOOKUP($A27,'8-8-06'!$B$2:$P$95,14,FALSE))</f>
      </c>
      <c r="K27" s="6">
        <f>IF(ISERROR(VLOOKUP($A27,'22-8-06'!$B$2:$P$90,14,FALSE)),"",VLOOKUP($A27,'22-8-06'!$B$2:$P$90,14,FALSE))</f>
      </c>
      <c r="L27" s="6">
        <f>IF(ISERROR(VLOOKUP($A27,'29-8-06'!$B$2:$P$95,14,FALSE)),"",VLOOKUP($A27,'29-8-06'!$B$2:$P$95,14,FALSE))</f>
      </c>
      <c r="M27" s="45">
        <f t="shared" si="0"/>
        <v>0.052557870370370366</v>
      </c>
      <c r="N27" s="45">
        <f t="shared" si="1"/>
        <v>0.052557870370370366</v>
      </c>
      <c r="O27" s="5">
        <f t="shared" si="2"/>
        <v>0.009247685185185196</v>
      </c>
      <c r="P27" s="13">
        <f t="shared" si="3"/>
        <v>0.7870254629629629</v>
      </c>
      <c r="Q27" s="47">
        <v>0.002777777777777778</v>
      </c>
      <c r="R27" t="s">
        <v>171</v>
      </c>
    </row>
    <row r="28" spans="1:16" ht="12.75">
      <c r="A28" t="s">
        <v>45</v>
      </c>
      <c r="B28">
        <v>2004</v>
      </c>
      <c r="C28" s="6" t="s">
        <v>77</v>
      </c>
      <c r="D28" s="29">
        <v>0.03543981481481481</v>
      </c>
      <c r="E28" s="6" t="s">
        <v>77</v>
      </c>
      <c r="F28" s="6" t="s">
        <v>77</v>
      </c>
      <c r="G28" s="6" t="s">
        <v>77</v>
      </c>
      <c r="H28" s="6" t="s">
        <v>77</v>
      </c>
      <c r="I28" s="6" t="s">
        <v>77</v>
      </c>
      <c r="J28" s="6" t="s">
        <v>77</v>
      </c>
      <c r="K28" s="6" t="s">
        <v>77</v>
      </c>
      <c r="L28" s="6">
        <v>0.03831018518518518</v>
      </c>
      <c r="M28" s="6">
        <f t="shared" si="0"/>
        <v>0.036875</v>
      </c>
      <c r="N28" s="6">
        <f t="shared" si="1"/>
        <v>0.03543981481481481</v>
      </c>
      <c r="O28" s="5">
        <f t="shared" si="2"/>
        <v>0.02287037037037038</v>
      </c>
      <c r="P28" s="13">
        <f t="shared" si="3"/>
        <v>0.8006481481481482</v>
      </c>
    </row>
    <row r="29" spans="1:16" ht="12.75">
      <c r="A29" t="s">
        <v>45</v>
      </c>
      <c r="B29">
        <v>2003</v>
      </c>
      <c r="C29" s="6" t="s">
        <v>77</v>
      </c>
      <c r="D29" s="29">
        <v>0.04064814814814815</v>
      </c>
      <c r="E29" s="29">
        <v>0.03791666666666667</v>
      </c>
      <c r="F29" s="29">
        <v>0.0376851851851852</v>
      </c>
      <c r="G29" s="6" t="s">
        <v>77</v>
      </c>
      <c r="H29" s="6" t="s">
        <v>77</v>
      </c>
      <c r="I29" s="6" t="s">
        <v>77</v>
      </c>
      <c r="J29" s="6" t="s">
        <v>77</v>
      </c>
      <c r="K29" s="6" t="s">
        <v>77</v>
      </c>
      <c r="L29" s="6"/>
      <c r="M29" s="6">
        <f t="shared" si="0"/>
        <v>0.03875000000000001</v>
      </c>
      <c r="N29" s="6">
        <f t="shared" si="1"/>
        <v>0.0376851851851852</v>
      </c>
      <c r="O29" s="5">
        <f t="shared" si="2"/>
        <v>0.02081018518518518</v>
      </c>
      <c r="P29" s="13">
        <f t="shared" si="3"/>
        <v>0.798587962962963</v>
      </c>
    </row>
    <row r="30" spans="1:16" ht="12.75">
      <c r="A30" t="s">
        <v>15</v>
      </c>
      <c r="B30">
        <v>2004</v>
      </c>
      <c r="C30" s="6">
        <v>0.040914351851851855</v>
      </c>
      <c r="D30" s="6">
        <v>0.038391203703703705</v>
      </c>
      <c r="E30" s="6" t="s">
        <v>77</v>
      </c>
      <c r="F30" s="6" t="s">
        <v>77</v>
      </c>
      <c r="G30" s="6" t="s">
        <v>77</v>
      </c>
      <c r="H30" s="6" t="s">
        <v>77</v>
      </c>
      <c r="I30" s="6" t="s">
        <v>12</v>
      </c>
      <c r="J30" s="6" t="s">
        <v>77</v>
      </c>
      <c r="K30" s="6" t="s">
        <v>77</v>
      </c>
      <c r="L30" s="6"/>
      <c r="M30" s="6">
        <f t="shared" si="0"/>
        <v>0.03965277777777778</v>
      </c>
      <c r="N30" s="6">
        <f t="shared" si="1"/>
        <v>0.038391203703703705</v>
      </c>
      <c r="O30" s="5">
        <f t="shared" si="2"/>
        <v>0.020005787037037044</v>
      </c>
      <c r="P30" s="13">
        <f t="shared" si="3"/>
        <v>0.7977835648148148</v>
      </c>
    </row>
    <row r="31" spans="1:16" ht="12.75">
      <c r="A31" t="s">
        <v>114</v>
      </c>
      <c r="B31">
        <v>2005</v>
      </c>
      <c r="C31" s="6" t="s">
        <v>77</v>
      </c>
      <c r="D31" s="6" t="s">
        <v>77</v>
      </c>
      <c r="E31" s="6" t="s">
        <v>77</v>
      </c>
      <c r="F31" s="6">
        <v>0.04725694444444444</v>
      </c>
      <c r="G31" s="6">
        <v>0.04802083333333334</v>
      </c>
      <c r="H31" s="6" t="s">
        <v>77</v>
      </c>
      <c r="I31" s="6" t="s">
        <v>77</v>
      </c>
      <c r="J31" s="6" t="s">
        <v>77</v>
      </c>
      <c r="K31" s="6">
        <v>0.04525462962962963</v>
      </c>
      <c r="L31" s="6" t="s">
        <v>77</v>
      </c>
      <c r="M31" s="6">
        <f t="shared" si="0"/>
        <v>0.046844135802469135</v>
      </c>
      <c r="N31" s="6">
        <f t="shared" si="1"/>
        <v>0.04525462962962963</v>
      </c>
      <c r="O31" s="5">
        <f t="shared" si="2"/>
        <v>0.012978395061728397</v>
      </c>
      <c r="P31" s="13">
        <f t="shared" si="3"/>
        <v>0.7907561728395062</v>
      </c>
    </row>
    <row r="32" spans="1:18" ht="12.75">
      <c r="A32" s="44" t="s">
        <v>164</v>
      </c>
      <c r="B32" s="44">
        <v>2006</v>
      </c>
      <c r="C32" s="6">
        <f>IF(ISERROR(VLOOKUP($A32,'2-5-06'!$B$2:$P$95,14,FALSE)),"",VLOOKUP($A32,'2-5-06'!$B$2:$P$95,14,FALSE))</f>
      </c>
      <c r="D32" s="6">
        <f>IF(ISERROR(VLOOKUP($A32,'16-5-06'!$B$2:$P$95,14,FALSE)),"",VLOOKUP($A32,'16-5-06'!$B$2:$P$95,14,FALSE))</f>
      </c>
      <c r="E32" s="6">
        <f>IF(ISERROR(VLOOKUP($A32,'30-5-06'!$B$2:$P$95,14,FALSE)),"",VLOOKUP($A32,'30-5-06'!$B$2:$P$95,14,FALSE))</f>
      </c>
      <c r="F32" s="6">
        <f>IF(ISERROR(VLOOKUP($A32,'13-6-06'!$B$2:$P$95,14,FALSE)),"",VLOOKUP($A32,'13-6-06'!$B$2:$P$95,14,FALSE))</f>
      </c>
      <c r="G32" s="6">
        <f>IF(ISERROR(VLOOKUP($A32,'27-6-06'!$B$2:$P$95,14,FALSE)),"",VLOOKUP($A32,'27-6-06'!$B$2:$P$95,14,FALSE))</f>
      </c>
      <c r="H32" s="29">
        <f>IF(ISERROR(VLOOKUP($A32,'11-7-06'!$B$2:$P$91,14,FALSE)),"",VLOOKUP($A32,'11-7-06'!$B$2:$P$91,14,FALSE))</f>
        <v>0.047002314814814816</v>
      </c>
      <c r="I32" s="6">
        <f>IF(ISERROR(VLOOKUP($A32,'25-7-06'!$B$2:$P$95,14,FALSE)),"",VLOOKUP($A32,'25-7-06'!$B$2:$P$95,14,FALSE))</f>
      </c>
      <c r="J32" s="6">
        <f>IF(ISERROR(VLOOKUP($A32,'8-8-06'!$B$2:$P$95,14,FALSE)),"",VLOOKUP($A32,'8-8-06'!$B$2:$P$95,14,FALSE))</f>
      </c>
      <c r="K32" s="6">
        <f>IF(ISERROR(VLOOKUP($A32,'22-8-06'!$B$2:$P$90,14,FALSE)),"",VLOOKUP($A32,'22-8-06'!$B$2:$P$90,14,FALSE))</f>
      </c>
      <c r="L32" s="6">
        <f>IF(ISERROR(VLOOKUP($A32,'29-8-06'!$B$2:$P$95,14,FALSE)),"",VLOOKUP($A32,'29-8-06'!$B$2:$P$95,14,FALSE))</f>
      </c>
      <c r="M32" s="45">
        <f t="shared" si="0"/>
        <v>0.047002314814814816</v>
      </c>
      <c r="N32" s="45">
        <f t="shared" si="1"/>
        <v>0.047002314814814816</v>
      </c>
      <c r="O32" s="5">
        <f t="shared" si="2"/>
        <v>0.0141087962962963</v>
      </c>
      <c r="P32" s="13">
        <f t="shared" si="3"/>
        <v>0.7918865740740741</v>
      </c>
      <c r="Q32" s="47">
        <v>0.0020833333333333333</v>
      </c>
      <c r="R32" t="s">
        <v>171</v>
      </c>
    </row>
    <row r="33" spans="1:16" ht="12.75">
      <c r="A33" s="44" t="s">
        <v>155</v>
      </c>
      <c r="B33" s="44">
        <v>2006</v>
      </c>
      <c r="C33" s="5">
        <f>IF(ISERROR(VLOOKUP($A33,'2-5-06'!$B$2:$P$95,14,FALSE)),"",VLOOKUP($A33,'2-5-06'!$B$2:$P$95,14,FALSE))</f>
      </c>
      <c r="D33" s="29">
        <f>IF(ISERROR(VLOOKUP($A33,'16-5-06'!$B$2:$P$95,14,FALSE)),"",VLOOKUP($A33,'16-5-06'!$B$2:$P$95,14,FALSE))</f>
        <v>0.04219907407407408</v>
      </c>
      <c r="E33" s="29">
        <f>IF(ISERROR(VLOOKUP($A33,'30-5-06'!$B$2:$P$95,14,FALSE)),"",VLOOKUP($A33,'30-5-06'!$B$2:$P$95,14,FALSE))</f>
        <v>0.039942129629629626</v>
      </c>
      <c r="F33" s="6">
        <f>IF(ISERROR(VLOOKUP($A33,'13-6-06'!$B$2:$P$95,14,FALSE)),"",VLOOKUP($A33,'13-6-06'!$B$2:$P$95,14,FALSE))</f>
      </c>
      <c r="G33" s="6">
        <f>IF(ISERROR(VLOOKUP($A33,'27-6-06'!$B$2:$P$95,14,FALSE)),"",VLOOKUP($A33,'27-6-06'!$B$2:$P$95,14,FALSE))</f>
      </c>
      <c r="H33" s="29">
        <f>IF(ISERROR(VLOOKUP($A33,'11-7-06'!$B$2:$P$91,14,FALSE)),"",VLOOKUP($A33,'11-7-06'!$B$2:$P$91,14,FALSE))</f>
        <v>0.03899305555555556</v>
      </c>
      <c r="I33" s="29">
        <f>IF(ISERROR(VLOOKUP($A33,'25-7-06'!$B$2:$P$95,14,FALSE)),"",VLOOKUP($A33,'25-7-06'!$B$2:$P$95,14,FALSE))</f>
        <v>0.03806712962962964</v>
      </c>
      <c r="J33" s="6">
        <f>IF(ISERROR(VLOOKUP($A33,'8-8-06'!$B$2:$P$95,14,FALSE)),"",VLOOKUP($A33,'8-8-06'!$B$2:$P$95,14,FALSE))</f>
      </c>
      <c r="K33" s="6">
        <f>IF(ISERROR(VLOOKUP($A33,'22-8-06'!$B$2:$P$90,14,FALSE)),"",VLOOKUP($A33,'22-8-06'!$B$2:$P$90,14,FALSE))</f>
      </c>
      <c r="L33" s="6">
        <f>IF(ISERROR(VLOOKUP($A33,'29-8-06'!$B$2:$P$95,14,FALSE)),"",VLOOKUP($A33,'29-8-06'!$B$2:$P$95,14,FALSE))</f>
      </c>
      <c r="M33" s="45">
        <f t="shared" si="0"/>
        <v>0.03980034722222223</v>
      </c>
      <c r="N33" s="45">
        <f t="shared" si="1"/>
        <v>0.03806712962962964</v>
      </c>
      <c r="O33" s="5">
        <f t="shared" si="2"/>
        <v>0.020094039351851854</v>
      </c>
      <c r="P33" s="13">
        <f t="shared" si="3"/>
        <v>0.7978718171296296</v>
      </c>
    </row>
    <row r="34" spans="1:16" ht="12.75">
      <c r="A34" t="s">
        <v>123</v>
      </c>
      <c r="B34">
        <v>2005</v>
      </c>
      <c r="C34" s="6" t="s">
        <v>77</v>
      </c>
      <c r="D34" s="6"/>
      <c r="E34" s="6" t="s">
        <v>77</v>
      </c>
      <c r="F34" s="6" t="s">
        <v>77</v>
      </c>
      <c r="G34" s="6" t="s">
        <v>77</v>
      </c>
      <c r="H34" s="6" t="s">
        <v>77</v>
      </c>
      <c r="I34" s="6">
        <v>0.04412037037037037</v>
      </c>
      <c r="J34" s="6" t="s">
        <v>77</v>
      </c>
      <c r="K34" s="6" t="s">
        <v>77</v>
      </c>
      <c r="L34" s="6" t="s">
        <v>77</v>
      </c>
      <c r="M34" s="6">
        <f aca="true" t="shared" si="4" ref="M34:M65">AVERAGE(L34,K34,J34,I34,H34,G34,F34,E34,D34,C34)</f>
        <v>0.04412037037037037</v>
      </c>
      <c r="N34" s="6">
        <f aca="true" t="shared" si="5" ref="N34:N65">MIN(L34,K34,J34,I34,H34,G34,F34,E34,D34,C34)</f>
        <v>0.04412037037037037</v>
      </c>
      <c r="O34" s="5">
        <f aca="true" t="shared" si="6" ref="O34:O65">TIMEVALUE("1:25:00")-(M34+N34)/2+Q34</f>
        <v>0.014907407407407411</v>
      </c>
      <c r="P34" s="13">
        <f aca="true" t="shared" si="7" ref="P34:P65">P$1+O34</f>
        <v>0.7926851851851852</v>
      </c>
    </row>
    <row r="35" spans="1:16" ht="12.75">
      <c r="A35" t="s">
        <v>132</v>
      </c>
      <c r="B35">
        <v>2005</v>
      </c>
      <c r="C35" s="6" t="s">
        <v>77</v>
      </c>
      <c r="D35" s="6"/>
      <c r="E35" s="6" t="s">
        <v>77</v>
      </c>
      <c r="F35" s="6" t="s">
        <v>77</v>
      </c>
      <c r="G35" s="6" t="s">
        <v>77</v>
      </c>
      <c r="H35" s="6" t="s">
        <v>77</v>
      </c>
      <c r="I35" s="6" t="s">
        <v>77</v>
      </c>
      <c r="J35" s="6" t="s">
        <v>77</v>
      </c>
      <c r="K35" s="6">
        <v>0.04165509259259259</v>
      </c>
      <c r="L35" s="6">
        <v>0.04199074074074074</v>
      </c>
      <c r="M35" s="6">
        <f t="shared" si="4"/>
        <v>0.04182291666666667</v>
      </c>
      <c r="N35" s="6">
        <f t="shared" si="5"/>
        <v>0.04165509259259259</v>
      </c>
      <c r="O35" s="5">
        <f t="shared" si="6"/>
        <v>0.017288773148148154</v>
      </c>
      <c r="P35" s="13">
        <f t="shared" si="7"/>
        <v>0.7950665509259259</v>
      </c>
    </row>
    <row r="36" spans="1:17" ht="12.75">
      <c r="A36" s="44" t="s">
        <v>158</v>
      </c>
      <c r="B36" s="44">
        <v>2006</v>
      </c>
      <c r="C36" s="5">
        <f>IF(ISERROR(VLOOKUP($A36,'2-5-06'!$B$2:$P$95,14,FALSE)),"",VLOOKUP($A36,'2-5-06'!$B$2:$P$95,14,FALSE))</f>
      </c>
      <c r="D36" s="6">
        <f>IF(ISERROR(VLOOKUP($A36,'16-5-06'!$B$2:$P$95,14,FALSE)),"",VLOOKUP($A36,'16-5-06'!$B$2:$P$95,14,FALSE))</f>
      </c>
      <c r="E36" s="29">
        <f>IF(ISERROR(VLOOKUP($A36,'30-5-06'!$B$2:$P$95,14,FALSE)),"",VLOOKUP($A36,'30-5-06'!$B$2:$P$95,14,FALSE))</f>
        <v>0.037835648148148146</v>
      </c>
      <c r="F36" s="6">
        <f>IF(ISERROR(VLOOKUP($A36,'13-6-06'!$B$2:$P$95,14,FALSE)),"",VLOOKUP($A36,'13-6-06'!$B$2:$P$95,14,FALSE))</f>
      </c>
      <c r="G36" s="6">
        <f>IF(ISERROR(VLOOKUP($A36,'27-6-06'!$B$2:$P$95,14,FALSE)),"",VLOOKUP($A36,'27-6-06'!$B$2:$P$95,14,FALSE))</f>
      </c>
      <c r="H36" s="6">
        <f>IF(ISERROR(VLOOKUP($A36,'11-7-06'!$B$2:$P$91,14,FALSE)),"",VLOOKUP($A36,'11-7-06'!$B$2:$P$91,14,FALSE))</f>
      </c>
      <c r="I36" s="6">
        <f>IF(ISERROR(VLOOKUP($A36,'25-7-06'!$B$2:$P$95,14,FALSE)),"",VLOOKUP($A36,'25-7-06'!$B$2:$P$95,14,FALSE))</f>
      </c>
      <c r="J36" s="6">
        <f>IF(ISERROR(VLOOKUP($A36,'8-8-06'!$B$2:$P$95,14,FALSE)),"",VLOOKUP($A36,'8-8-06'!$B$2:$P$95,14,FALSE))</f>
      </c>
      <c r="K36" s="6">
        <f>IF(ISERROR(VLOOKUP($A36,'22-8-06'!$B$2:$P$90,14,FALSE)),"",VLOOKUP($A36,'22-8-06'!$B$2:$P$90,14,FALSE))</f>
      </c>
      <c r="L36" s="6">
        <f>IF(ISERROR(VLOOKUP($A36,'29-8-06'!$B$2:$P$95,14,FALSE)),"",VLOOKUP($A36,'29-8-06'!$B$2:$P$95,14,FALSE))</f>
      </c>
      <c r="M36" s="45">
        <f t="shared" si="4"/>
        <v>0.037835648148148146</v>
      </c>
      <c r="N36" s="45">
        <f t="shared" si="5"/>
        <v>0.037835648148148146</v>
      </c>
      <c r="O36" s="5">
        <f t="shared" si="6"/>
        <v>0.021192129629629637</v>
      </c>
      <c r="P36" s="13">
        <f t="shared" si="7"/>
        <v>0.7989699074074075</v>
      </c>
      <c r="Q36" s="13"/>
    </row>
    <row r="37" spans="1:18" ht="12.75">
      <c r="A37" s="44" t="s">
        <v>137</v>
      </c>
      <c r="B37" s="44">
        <v>2006</v>
      </c>
      <c r="C37" s="29">
        <f>IF(ISERROR(VLOOKUP($A37,'2-5-06'!$B$2:$P$95,14,FALSE)),"",VLOOKUP($A37,'2-5-06'!$B$2:$P$95,14,FALSE))</f>
        <v>0.047858796296296295</v>
      </c>
      <c r="D37" s="6">
        <f>IF(ISERROR(VLOOKUP($A37,'16-5-06'!$B$2:$P$95,14,FALSE)),"",VLOOKUP($A37,'16-5-06'!$B$2:$P$95,14,FALSE))</f>
      </c>
      <c r="E37" s="6">
        <f>IF(ISERROR(VLOOKUP($A37,'30-5-06'!$B$2:$P$95,14,FALSE)),"",VLOOKUP($A37,'30-5-06'!$B$2:$P$95,14,FALSE))</f>
      </c>
      <c r="F37" s="6">
        <f>IF(ISERROR(VLOOKUP($A37,'13-6-06'!$B$2:$P$95,14,FALSE)),"",VLOOKUP($A37,'13-6-06'!$B$2:$P$95,14,FALSE))</f>
      </c>
      <c r="G37" s="6">
        <f>IF(ISERROR(VLOOKUP($A37,'27-6-06'!$B$2:$P$95,14,FALSE)),"",VLOOKUP($A37,'27-6-06'!$B$2:$P$95,14,FALSE))</f>
      </c>
      <c r="H37" s="6">
        <f>IF(ISERROR(VLOOKUP($A37,'11-7-06'!$B$2:$P$91,14,FALSE)),"",VLOOKUP($A37,'11-7-06'!$B$2:$P$91,14,FALSE))</f>
      </c>
      <c r="I37" s="6">
        <f>IF(ISERROR(VLOOKUP($A37,'25-7-06'!$B$2:$P$95,14,FALSE)),"",VLOOKUP($A37,'25-7-06'!$B$2:$P$95,14,FALSE))</f>
      </c>
      <c r="J37" s="6">
        <f>IF(ISERROR(VLOOKUP($A37,'8-8-06'!$B$2:$P$95,14,FALSE)),"",VLOOKUP($A37,'8-8-06'!$B$2:$P$95,14,FALSE))</f>
      </c>
      <c r="K37" s="6">
        <f>IF(ISERROR(VLOOKUP($A37,'22-8-06'!$B$2:$P$90,14,FALSE)),"",VLOOKUP($A37,'22-8-06'!$B$2:$P$90,14,FALSE))</f>
      </c>
      <c r="L37" s="6">
        <f>IF(ISERROR(VLOOKUP($A37,'29-8-06'!$B$2:$P$95,14,FALSE)),"",VLOOKUP($A37,'29-8-06'!$B$2:$P$95,14,FALSE))</f>
      </c>
      <c r="M37" s="45">
        <f t="shared" si="4"/>
        <v>0.047858796296296295</v>
      </c>
      <c r="N37" s="45">
        <f t="shared" si="5"/>
        <v>0.047858796296296295</v>
      </c>
      <c r="O37" s="5">
        <f t="shared" si="6"/>
        <v>0.013252314814814821</v>
      </c>
      <c r="P37" s="13">
        <f t="shared" si="7"/>
        <v>0.7910300925925926</v>
      </c>
      <c r="Q37" s="47">
        <v>0.0020833333333333333</v>
      </c>
      <c r="R37" t="s">
        <v>171</v>
      </c>
    </row>
    <row r="38" spans="1:16" ht="12.75">
      <c r="A38" t="s">
        <v>48</v>
      </c>
      <c r="B38">
        <v>2005</v>
      </c>
      <c r="C38" s="6" t="s">
        <v>77</v>
      </c>
      <c r="D38" s="6" t="s">
        <v>77</v>
      </c>
      <c r="E38" s="6" t="s">
        <v>77</v>
      </c>
      <c r="F38" s="6">
        <v>0.047476851851851846</v>
      </c>
      <c r="G38" s="6" t="s">
        <v>77</v>
      </c>
      <c r="H38" s="6" t="s">
        <v>12</v>
      </c>
      <c r="I38" s="6" t="s">
        <v>77</v>
      </c>
      <c r="J38" s="6" t="s">
        <v>77</v>
      </c>
      <c r="K38" s="6" t="s">
        <v>77</v>
      </c>
      <c r="L38" s="6" t="s">
        <v>77</v>
      </c>
      <c r="M38" s="6">
        <f t="shared" si="4"/>
        <v>0.047476851851851846</v>
      </c>
      <c r="N38" s="6">
        <f t="shared" si="5"/>
        <v>0.047476851851851846</v>
      </c>
      <c r="O38" s="5">
        <f t="shared" si="6"/>
        <v>0.011550925925925937</v>
      </c>
      <c r="P38" s="13">
        <f t="shared" si="7"/>
        <v>0.7893287037037038</v>
      </c>
    </row>
    <row r="39" spans="1:16" ht="12.75">
      <c r="A39" t="s">
        <v>48</v>
      </c>
      <c r="B39">
        <v>2004</v>
      </c>
      <c r="C39" s="6"/>
      <c r="D39" s="6"/>
      <c r="E39" s="6"/>
      <c r="F39" s="6">
        <v>0.04587962962962963</v>
      </c>
      <c r="G39" s="6">
        <v>0.04563657407407407</v>
      </c>
      <c r="H39" s="6"/>
      <c r="I39" s="6"/>
      <c r="J39" s="6"/>
      <c r="K39" s="6"/>
      <c r="L39" s="6"/>
      <c r="M39" s="6">
        <f t="shared" si="4"/>
        <v>0.04575810185185185</v>
      </c>
      <c r="N39" s="6">
        <f t="shared" si="5"/>
        <v>0.04563657407407407</v>
      </c>
      <c r="O39" s="5">
        <f t="shared" si="6"/>
        <v>0.01333043981481482</v>
      </c>
      <c r="P39" s="13">
        <f t="shared" si="7"/>
        <v>0.7911082175925926</v>
      </c>
    </row>
    <row r="40" spans="1:16" ht="12.75">
      <c r="A40" s="44" t="s">
        <v>159</v>
      </c>
      <c r="B40" s="44">
        <v>2006</v>
      </c>
      <c r="C40" s="6">
        <f>IF(ISERROR(VLOOKUP($A40,'2-5-06'!$B$2:$P$95,14,FALSE)),"",VLOOKUP($A40,'2-5-06'!$B$2:$P$95,14,FALSE))</f>
      </c>
      <c r="D40" s="6">
        <f>IF(ISERROR(VLOOKUP($A40,'16-5-06'!$B$2:$P$95,14,FALSE)),"",VLOOKUP($A40,'16-5-06'!$B$2:$P$95,14,FALSE))</f>
      </c>
      <c r="E40" s="6">
        <f>IF(ISERROR(VLOOKUP($A40,'30-5-06'!$B$2:$P$95,14,FALSE)),"",VLOOKUP($A40,'30-5-06'!$B$2:$P$95,14,FALSE))</f>
      </c>
      <c r="F40" s="29">
        <f>IF(ISERROR(VLOOKUP($A40,'13-6-06'!$B$2:$P$95,14,FALSE)),"",VLOOKUP($A40,'13-6-06'!$B$2:$P$95,14,FALSE))</f>
        <v>0.03987268518518518</v>
      </c>
      <c r="G40" s="29">
        <f>IF(ISERROR(VLOOKUP($A40,'27-6-06'!$B$2:$P$95,14,FALSE)),"",VLOOKUP($A40,'27-6-06'!$B$2:$P$95,14,FALSE))</f>
        <v>0.039074074074074074</v>
      </c>
      <c r="H40" s="6">
        <f>IF(ISERROR(VLOOKUP($A40,'11-7-06'!$B$2:$P$91,14,FALSE)),"",VLOOKUP($A40,'11-7-06'!$B$2:$P$91,14,FALSE))</f>
      </c>
      <c r="I40" s="6">
        <f>IF(ISERROR(VLOOKUP($A40,'25-7-06'!$B$2:$P$95,14,FALSE)),"",VLOOKUP($A40,'25-7-06'!$B$2:$P$95,14,FALSE))</f>
      </c>
      <c r="J40" s="6">
        <f>IF(ISERROR(VLOOKUP($A40,'8-8-06'!$B$2:$P$95,14,FALSE)),"",VLOOKUP($A40,'8-8-06'!$B$2:$P$95,14,FALSE))</f>
      </c>
      <c r="K40" s="6">
        <f>IF(ISERROR(VLOOKUP($A40,'22-8-06'!$B$2:$P$90,14,FALSE)),"",VLOOKUP($A40,'22-8-06'!$B$2:$P$90,14,FALSE))</f>
        <v>0.039456018518518515</v>
      </c>
      <c r="L40" s="6">
        <f>IF(ISERROR(VLOOKUP($A40,'29-8-06'!$B$2:$P$95,14,FALSE)),"",VLOOKUP($A40,'29-8-06'!$B$2:$P$95,14,FALSE))</f>
      </c>
      <c r="M40" s="45">
        <f t="shared" si="4"/>
        <v>0.03946759259259259</v>
      </c>
      <c r="N40" s="45">
        <f t="shared" si="5"/>
        <v>0.039074074074074074</v>
      </c>
      <c r="O40" s="5">
        <f t="shared" si="6"/>
        <v>0.019756944444444452</v>
      </c>
      <c r="P40" s="13">
        <f t="shared" si="7"/>
        <v>0.7975347222222222</v>
      </c>
    </row>
    <row r="41" spans="1:16" ht="12.75">
      <c r="A41" t="s">
        <v>122</v>
      </c>
      <c r="B41">
        <v>2005</v>
      </c>
      <c r="C41" s="6" t="s">
        <v>77</v>
      </c>
      <c r="D41" s="6"/>
      <c r="E41" s="6" t="s">
        <v>77</v>
      </c>
      <c r="F41" s="6" t="s">
        <v>77</v>
      </c>
      <c r="G41" s="6" t="s">
        <v>77</v>
      </c>
      <c r="H41" s="6" t="s">
        <v>77</v>
      </c>
      <c r="I41" s="6">
        <v>0.04246527777777778</v>
      </c>
      <c r="J41" s="6">
        <v>0.04217592592592593</v>
      </c>
      <c r="K41" s="6" t="s">
        <v>77</v>
      </c>
      <c r="L41" s="6" t="s">
        <v>77</v>
      </c>
      <c r="M41" s="6">
        <f t="shared" si="4"/>
        <v>0.04232060185185185</v>
      </c>
      <c r="N41" s="6">
        <f t="shared" si="5"/>
        <v>0.04217592592592593</v>
      </c>
      <c r="O41" s="5">
        <f t="shared" si="6"/>
        <v>0.016779513888888896</v>
      </c>
      <c r="P41" s="13">
        <f t="shared" si="7"/>
        <v>0.7945572916666667</v>
      </c>
    </row>
    <row r="42" spans="1:16" ht="12.75">
      <c r="A42" t="s">
        <v>126</v>
      </c>
      <c r="B42">
        <v>2005</v>
      </c>
      <c r="C42" s="6" t="s">
        <v>77</v>
      </c>
      <c r="D42" s="6" t="s">
        <v>77</v>
      </c>
      <c r="E42" s="6" t="s">
        <v>77</v>
      </c>
      <c r="F42" s="6" t="s">
        <v>77</v>
      </c>
      <c r="G42" s="6" t="s">
        <v>77</v>
      </c>
      <c r="H42" s="6" t="s">
        <v>77</v>
      </c>
      <c r="I42" s="6" t="s">
        <v>77</v>
      </c>
      <c r="J42" s="6">
        <v>0.04704861111111111</v>
      </c>
      <c r="K42" s="6" t="s">
        <v>77</v>
      </c>
      <c r="L42" s="6">
        <v>0.045868055555555565</v>
      </c>
      <c r="M42" s="6">
        <f t="shared" si="4"/>
        <v>0.04645833333333334</v>
      </c>
      <c r="N42" s="6">
        <f t="shared" si="5"/>
        <v>0.045868055555555565</v>
      </c>
      <c r="O42" s="5">
        <f t="shared" si="6"/>
        <v>0.012864583333333332</v>
      </c>
      <c r="P42" s="13">
        <f t="shared" si="7"/>
        <v>0.7906423611111111</v>
      </c>
    </row>
    <row r="43" spans="1:16" ht="12.75">
      <c r="A43" s="44" t="s">
        <v>19</v>
      </c>
      <c r="B43" s="44">
        <v>2006</v>
      </c>
      <c r="C43" s="6">
        <f>IF(ISERROR(VLOOKUP($A43,'2-5-06'!$B$2:$P$95,14,FALSE)),"",VLOOKUP($A43,'2-5-06'!$B$2:$P$95,14,FALSE))</f>
        <v>0.03871527777777778</v>
      </c>
      <c r="D43" s="6">
        <f>IF(ISERROR(VLOOKUP($A43,'16-5-06'!$B$2:$P$95,14,FALSE)),"",VLOOKUP($A43,'16-5-06'!$B$2:$P$95,14,FALSE))</f>
      </c>
      <c r="E43" s="6">
        <f>IF(ISERROR(VLOOKUP($A43,'30-5-06'!$B$2:$P$95,14,FALSE)),"",VLOOKUP($A43,'30-5-06'!$B$2:$P$95,14,FALSE))</f>
        <v>0.03935185185185185</v>
      </c>
      <c r="F43" s="6">
        <f>IF(ISERROR(VLOOKUP($A43,'13-6-06'!$B$2:$P$95,14,FALSE)),"",VLOOKUP($A43,'13-6-06'!$B$2:$P$95,14,FALSE))</f>
        <v>0.03858796296296296</v>
      </c>
      <c r="G43" s="6">
        <f>IF(ISERROR(VLOOKUP($A43,'27-6-06'!$B$2:$P$95,14,FALSE)),"",VLOOKUP($A43,'27-6-06'!$B$2:$P$95,14,FALSE))</f>
        <v>0.03942129629629629</v>
      </c>
      <c r="H43" s="6">
        <f>IF(ISERROR(VLOOKUP($A43,'11-7-06'!$B$2:$P$91,14,FALSE)),"",VLOOKUP($A43,'11-7-06'!$B$2:$P$91,14,FALSE))</f>
        <v>0.03881944444444445</v>
      </c>
      <c r="I43" s="6">
        <f>IF(ISERROR(VLOOKUP($A43,'25-7-06'!$B$2:$P$95,14,FALSE)),"",VLOOKUP($A43,'25-7-06'!$B$2:$P$95,14,FALSE))</f>
      </c>
      <c r="J43" s="6">
        <f>IF(ISERROR(VLOOKUP($A43,'8-8-06'!$B$2:$P$95,14,FALSE)),"",VLOOKUP($A43,'8-8-06'!$B$2:$P$95,14,FALSE))</f>
        <v>0.038831018518518515</v>
      </c>
      <c r="K43" s="6">
        <f>IF(ISERROR(VLOOKUP($A43,'22-8-06'!$B$2:$P$90,14,FALSE)),"",VLOOKUP($A43,'22-8-06'!$B$2:$P$90,14,FALSE))</f>
        <v>0.04141203703703704</v>
      </c>
      <c r="L43" s="6">
        <f>IF(ISERROR(VLOOKUP($A43,'29-8-06'!$B$2:$P$95,14,FALSE)),"",VLOOKUP($A43,'29-8-06'!$B$2:$P$95,14,FALSE))</f>
      </c>
      <c r="M43" s="45">
        <f t="shared" si="4"/>
        <v>0.03930555555555555</v>
      </c>
      <c r="N43" s="45">
        <f t="shared" si="5"/>
        <v>0.03858796296296296</v>
      </c>
      <c r="O43" s="5">
        <f t="shared" si="6"/>
        <v>0.020081018518518526</v>
      </c>
      <c r="P43" s="13">
        <f t="shared" si="7"/>
        <v>0.7978587962962963</v>
      </c>
    </row>
    <row r="44" spans="1:16" ht="12.75">
      <c r="A44" t="s">
        <v>19</v>
      </c>
      <c r="B44">
        <v>2005</v>
      </c>
      <c r="C44" s="6">
        <v>0.03965277777777778</v>
      </c>
      <c r="D44" s="6"/>
      <c r="E44" s="6">
        <v>0.039247685185185184</v>
      </c>
      <c r="F44" s="6">
        <v>0.03943287037037037</v>
      </c>
      <c r="G44" s="6">
        <v>0.03813657407407407</v>
      </c>
      <c r="H44" s="6">
        <v>0.039108796296296294</v>
      </c>
      <c r="I44" s="6">
        <v>0.03924768518518519</v>
      </c>
      <c r="J44" s="6">
        <v>0.03864583333333333</v>
      </c>
      <c r="K44" s="6" t="s">
        <v>12</v>
      </c>
      <c r="L44" s="6" t="s">
        <v>77</v>
      </c>
      <c r="M44" s="6">
        <f t="shared" si="4"/>
        <v>0.03906746031746031</v>
      </c>
      <c r="N44" s="6">
        <f t="shared" si="5"/>
        <v>0.03813657407407407</v>
      </c>
      <c r="O44" s="5">
        <f t="shared" si="6"/>
        <v>0.020425760582010587</v>
      </c>
      <c r="P44" s="13">
        <f t="shared" si="7"/>
        <v>0.7982035383597884</v>
      </c>
    </row>
    <row r="45" spans="1:16" ht="12.75">
      <c r="A45" t="s">
        <v>19</v>
      </c>
      <c r="B45">
        <v>2004</v>
      </c>
      <c r="C45" s="6">
        <v>0.039548611111111104</v>
      </c>
      <c r="D45" s="29">
        <v>0.03837962962962963</v>
      </c>
      <c r="E45" s="6" t="s">
        <v>77</v>
      </c>
      <c r="F45" s="6">
        <v>0.03850694444444444</v>
      </c>
      <c r="G45" s="29">
        <v>0.03813657407407407</v>
      </c>
      <c r="H45" s="29">
        <v>0.03800925925925926</v>
      </c>
      <c r="I45" s="6">
        <v>0.04032407407407407</v>
      </c>
      <c r="J45" s="6" t="s">
        <v>77</v>
      </c>
      <c r="K45" s="6">
        <v>0.040520833333333325</v>
      </c>
      <c r="L45" s="6"/>
      <c r="M45" s="6">
        <f t="shared" si="4"/>
        <v>0.03906084656084655</v>
      </c>
      <c r="N45" s="6">
        <f t="shared" si="5"/>
        <v>0.03800925925925926</v>
      </c>
      <c r="O45" s="5">
        <f t="shared" si="6"/>
        <v>0.020492724867724875</v>
      </c>
      <c r="P45" s="13">
        <f t="shared" si="7"/>
        <v>0.7982705026455027</v>
      </c>
    </row>
    <row r="46" spans="1:16" ht="12.75">
      <c r="A46" t="s">
        <v>19</v>
      </c>
      <c r="B46">
        <v>2003</v>
      </c>
      <c r="C46" s="6" t="s">
        <v>12</v>
      </c>
      <c r="D46" s="29">
        <v>0.04064814814814815</v>
      </c>
      <c r="E46" s="29">
        <v>0.0404398148148148</v>
      </c>
      <c r="F46" s="6">
        <v>0.040532407407407406</v>
      </c>
      <c r="G46" s="29">
        <v>0.038935185185185184</v>
      </c>
      <c r="H46" s="29">
        <v>0.03885416666666666</v>
      </c>
      <c r="I46" s="6" t="s">
        <v>77</v>
      </c>
      <c r="J46" s="6" t="s">
        <v>77</v>
      </c>
      <c r="K46" s="6">
        <v>0.038969907407407404</v>
      </c>
      <c r="L46" s="6">
        <v>0.041192129629629634</v>
      </c>
      <c r="M46" s="6">
        <f t="shared" si="4"/>
        <v>0.03993882275132275</v>
      </c>
      <c r="N46" s="6">
        <f t="shared" si="5"/>
        <v>0.03885416666666666</v>
      </c>
      <c r="O46" s="5">
        <f t="shared" si="6"/>
        <v>0.019631283068783076</v>
      </c>
      <c r="P46" s="13">
        <f t="shared" si="7"/>
        <v>0.7974090608465608</v>
      </c>
    </row>
    <row r="47" spans="1:16" ht="12.75">
      <c r="A47" s="44" t="s">
        <v>134</v>
      </c>
      <c r="B47" s="44">
        <v>2006</v>
      </c>
      <c r="C47" s="5">
        <f>IF(ISERROR(VLOOKUP($A47,'2-5-06'!$B$2:$P$95,14,FALSE)),"",VLOOKUP($A47,'2-5-06'!$B$2:$P$95,14,FALSE))</f>
      </c>
      <c r="D47" s="6">
        <f>IF(ISERROR(VLOOKUP($A47,'16-5-06'!$B$2:$P$95,14,FALSE)),"",VLOOKUP($A47,'16-5-06'!$B$2:$P$95,14,FALSE))</f>
        <v>0.047928240740740743</v>
      </c>
      <c r="E47" s="6" t="str">
        <f>IF(ISERROR(VLOOKUP($A47,'30-5-06'!$B$2:$P$95,14,FALSE)),"",VLOOKUP($A47,'30-5-06'!$B$2:$P$95,14,FALSE))</f>
        <v>dnf</v>
      </c>
      <c r="F47" s="6">
        <f>IF(ISERROR(VLOOKUP($A47,'13-6-06'!$B$2:$P$95,14,FALSE)),"",VLOOKUP($A47,'13-6-06'!$B$2:$P$95,14,FALSE))</f>
      </c>
      <c r="G47" s="29">
        <f>IF(ISERROR(VLOOKUP($A47,'27-6-06'!$B$2:$P$95,14,FALSE)),"",VLOOKUP($A47,'27-6-06'!$B$2:$P$95,14,FALSE))</f>
        <v>0.04505787037037037</v>
      </c>
      <c r="H47" s="6">
        <f>IF(ISERROR(VLOOKUP($A47,'11-7-06'!$B$2:$P$91,14,FALSE)),"",VLOOKUP($A47,'11-7-06'!$B$2:$P$91,14,FALSE))</f>
      </c>
      <c r="I47" s="6">
        <f>IF(ISERROR(VLOOKUP($A47,'25-7-06'!$B$2:$P$95,14,FALSE)),"",VLOOKUP($A47,'25-7-06'!$B$2:$P$95,14,FALSE))</f>
      </c>
      <c r="J47" s="6">
        <f>IF(ISERROR(VLOOKUP($A47,'8-8-06'!$B$2:$P$95,14,FALSE)),"",VLOOKUP($A47,'8-8-06'!$B$2:$P$95,14,FALSE))</f>
      </c>
      <c r="K47" s="6">
        <f>IF(ISERROR(VLOOKUP($A47,'22-8-06'!$B$2:$P$90,14,FALSE)),"",VLOOKUP($A47,'22-8-06'!$B$2:$P$90,14,FALSE))</f>
      </c>
      <c r="L47" s="6">
        <f>IF(ISERROR(VLOOKUP($A47,'29-8-06'!$B$2:$P$95,14,FALSE)),"",VLOOKUP($A47,'29-8-06'!$B$2:$P$95,14,FALSE))</f>
      </c>
      <c r="M47" s="45">
        <f t="shared" si="4"/>
        <v>0.04649305555555556</v>
      </c>
      <c r="N47" s="45">
        <f t="shared" si="5"/>
        <v>0.04505787037037037</v>
      </c>
      <c r="O47" s="5">
        <f t="shared" si="6"/>
        <v>0.013252314814814821</v>
      </c>
      <c r="P47" s="13">
        <f t="shared" si="7"/>
        <v>0.7910300925925926</v>
      </c>
    </row>
    <row r="48" spans="1:16" ht="12.75">
      <c r="A48" t="s">
        <v>134</v>
      </c>
      <c r="B48">
        <v>2005</v>
      </c>
      <c r="C48" s="6" t="s">
        <v>77</v>
      </c>
      <c r="D48" s="6"/>
      <c r="E48" s="6" t="s">
        <v>77</v>
      </c>
      <c r="F48" s="6" t="s">
        <v>77</v>
      </c>
      <c r="G48" s="6" t="s">
        <v>77</v>
      </c>
      <c r="H48" s="6" t="s">
        <v>77</v>
      </c>
      <c r="I48" s="6" t="s">
        <v>77</v>
      </c>
      <c r="J48" s="6" t="s">
        <v>77</v>
      </c>
      <c r="K48" s="6" t="s">
        <v>77</v>
      </c>
      <c r="L48" s="29">
        <v>0.046469907407407404</v>
      </c>
      <c r="M48" s="6">
        <f t="shared" si="4"/>
        <v>0.046469907407407404</v>
      </c>
      <c r="N48" s="6">
        <f t="shared" si="5"/>
        <v>0.046469907407407404</v>
      </c>
      <c r="O48" s="5">
        <f t="shared" si="6"/>
        <v>0.012557870370370379</v>
      </c>
      <c r="P48" s="13">
        <f t="shared" si="7"/>
        <v>0.7903356481481482</v>
      </c>
    </row>
    <row r="49" spans="1:16" ht="12.75">
      <c r="A49" t="s">
        <v>24</v>
      </c>
      <c r="B49">
        <v>2004</v>
      </c>
      <c r="C49" s="6" t="s">
        <v>77</v>
      </c>
      <c r="D49" s="29">
        <v>0.04256944444444445</v>
      </c>
      <c r="E49" s="6" t="s">
        <v>77</v>
      </c>
      <c r="F49" s="6" t="s">
        <v>77</v>
      </c>
      <c r="G49" s="6" t="s">
        <v>77</v>
      </c>
      <c r="H49" s="6" t="s">
        <v>77</v>
      </c>
      <c r="I49" s="6" t="s">
        <v>77</v>
      </c>
      <c r="J49" s="6" t="s">
        <v>77</v>
      </c>
      <c r="K49" s="6" t="s">
        <v>77</v>
      </c>
      <c r="L49" s="6"/>
      <c r="M49" s="6">
        <f t="shared" si="4"/>
        <v>0.04256944444444445</v>
      </c>
      <c r="N49" s="6">
        <f t="shared" si="5"/>
        <v>0.04256944444444445</v>
      </c>
      <c r="O49" s="5">
        <f t="shared" si="6"/>
        <v>0.016458333333333332</v>
      </c>
      <c r="P49" s="13">
        <f t="shared" si="7"/>
        <v>0.7942361111111111</v>
      </c>
    </row>
    <row r="50" spans="1:16" ht="12.75">
      <c r="A50" s="44" t="s">
        <v>145</v>
      </c>
      <c r="B50" s="44">
        <v>2006</v>
      </c>
      <c r="C50" s="29">
        <f>IF(ISERROR(VLOOKUP($A50,'2-5-06'!$B$2:$P$95,14,FALSE)),"",VLOOKUP($A50,'2-5-06'!$B$2:$P$95,14,FALSE))</f>
        <v>0.04738425925925926</v>
      </c>
      <c r="D50" s="6">
        <f>IF(ISERROR(VLOOKUP($A50,'16-5-06'!$B$2:$P$95,14,FALSE)),"",VLOOKUP($A50,'16-5-06'!$B$2:$P$95,14,FALSE))</f>
      </c>
      <c r="E50" s="6">
        <f>IF(ISERROR(VLOOKUP($A50,'30-5-06'!$B$2:$P$95,14,FALSE)),"",VLOOKUP($A50,'30-5-06'!$B$2:$P$95,14,FALSE))</f>
      </c>
      <c r="F50" s="29">
        <f>IF(ISERROR(VLOOKUP($A50,'13-6-06'!$B$2:$P$95,14,FALSE)),"",VLOOKUP($A50,'13-6-06'!$B$2:$P$95,14,FALSE))</f>
        <v>0.044849537037037035</v>
      </c>
      <c r="G50" s="29">
        <f>IF(ISERROR(VLOOKUP($A50,'27-6-06'!$B$2:$P$95,14,FALSE)),"",VLOOKUP($A50,'27-6-06'!$B$2:$P$95,14,FALSE))</f>
        <v>0.04442129629629629</v>
      </c>
      <c r="H50" s="6">
        <f>IF(ISERROR(VLOOKUP($A50,'11-7-06'!$B$2:$P$91,14,FALSE)),"",VLOOKUP($A50,'11-7-06'!$B$2:$P$91,14,FALSE))</f>
      </c>
      <c r="I50" s="6">
        <f>IF(ISERROR(VLOOKUP($A50,'25-7-06'!$B$2:$P$95,14,FALSE)),"",VLOOKUP($A50,'25-7-06'!$B$2:$P$95,14,FALSE))</f>
      </c>
      <c r="J50" s="6">
        <f>IF(ISERROR(VLOOKUP($A50,'8-8-06'!$B$2:$P$95,14,FALSE)),"",VLOOKUP($A50,'8-8-06'!$B$2:$P$95,14,FALSE))</f>
        <v>0.04565972222222223</v>
      </c>
      <c r="K50" s="6">
        <f>IF(ISERROR(VLOOKUP($A50,'22-8-06'!$B$2:$P$90,14,FALSE)),"",VLOOKUP($A50,'22-8-06'!$B$2:$P$90,14,FALSE))</f>
      </c>
      <c r="L50" s="6">
        <f>IF(ISERROR(VLOOKUP($A50,'29-8-06'!$B$2:$P$95,14,FALSE)),"",VLOOKUP($A50,'29-8-06'!$B$2:$P$95,14,FALSE))</f>
        <v>0.0444560185185185</v>
      </c>
      <c r="M50" s="45">
        <f t="shared" si="4"/>
        <v>0.04535416666666666</v>
      </c>
      <c r="N50" s="45">
        <f t="shared" si="5"/>
        <v>0.04442129629629629</v>
      </c>
      <c r="O50" s="5">
        <f t="shared" si="6"/>
        <v>0.014140046296296303</v>
      </c>
      <c r="P50" s="50">
        <f t="shared" si="7"/>
        <v>0.7919178240740741</v>
      </c>
    </row>
    <row r="51" spans="1:16" ht="12.75">
      <c r="A51" s="44" t="s">
        <v>169</v>
      </c>
      <c r="B51" s="44">
        <v>2006</v>
      </c>
      <c r="C51" s="5">
        <f>IF(ISERROR(VLOOKUP($A51,'2-5-06'!$B$2:$P$95,14,FALSE)),"",VLOOKUP($A51,'2-5-06'!$B$2:$P$95,14,FALSE))</f>
      </c>
      <c r="D51" s="6">
        <f>IF(ISERROR(VLOOKUP($A51,'16-5-06'!$B$2:$P$95,14,FALSE)),"",VLOOKUP($A51,'16-5-06'!$B$2:$P$95,14,FALSE))</f>
      </c>
      <c r="E51" s="6">
        <f>IF(ISERROR(VLOOKUP($A51,'30-5-06'!$B$2:$P$95,14,FALSE)),"",VLOOKUP($A51,'30-5-06'!$B$2:$P$95,14,FALSE))</f>
      </c>
      <c r="F51" s="6">
        <f>IF(ISERROR(VLOOKUP($A51,'13-6-06'!$B$2:$P$95,14,FALSE)),"",VLOOKUP($A51,'13-6-06'!$B$2:$P$95,14,FALSE))</f>
      </c>
      <c r="G51" s="6">
        <f>IF(ISERROR(VLOOKUP($A51,'27-6-06'!$B$2:$P$95,14,FALSE)),"",VLOOKUP($A51,'27-6-06'!$B$2:$P$95,14,FALSE))</f>
      </c>
      <c r="H51" s="6">
        <f>IF(ISERROR(VLOOKUP($A51,'11-7-06'!$B$2:$P$91,14,FALSE)),"",VLOOKUP($A51,'11-7-06'!$B$2:$P$91,14,FALSE))</f>
      </c>
      <c r="I51" s="6">
        <f>IF(ISERROR(VLOOKUP($A51,'25-7-06'!$B$2:$P$95,14,FALSE)),"",VLOOKUP($A51,'25-7-06'!$B$2:$P$95,14,FALSE))</f>
      </c>
      <c r="J51" s="6">
        <f>IF(ISERROR(VLOOKUP($A51,'8-8-06'!$B$2:$P$95,14,FALSE)),"",VLOOKUP($A51,'8-8-06'!$B$2:$P$95,14,FALSE))</f>
      </c>
      <c r="K51" s="6">
        <f>IF(ISERROR(VLOOKUP($A51,'22-8-06'!$B$2:$P$90,14,FALSE)),"",VLOOKUP($A51,'22-8-06'!$B$2:$P$90,14,FALSE))</f>
      </c>
      <c r="L51" s="29">
        <f>IF(ISERROR(VLOOKUP($A51,'29-8-06'!$B$2:$P$95,14,FALSE)),"",VLOOKUP($A51,'29-8-06'!$B$2:$P$95,14,FALSE))</f>
        <v>0.043449074074073994</v>
      </c>
      <c r="M51" s="45">
        <f t="shared" si="4"/>
        <v>0.043449074074073994</v>
      </c>
      <c r="N51" s="45">
        <f t="shared" si="5"/>
        <v>0.043449074074073994</v>
      </c>
      <c r="O51" s="5">
        <f t="shared" si="6"/>
        <v>0.015578703703703789</v>
      </c>
      <c r="P51" s="50">
        <f t="shared" si="7"/>
        <v>0.7933564814814815</v>
      </c>
    </row>
    <row r="52" spans="1:16" ht="12.75">
      <c r="A52" s="44" t="s">
        <v>173</v>
      </c>
      <c r="B52" s="44">
        <v>2006</v>
      </c>
      <c r="C52" s="5">
        <f>IF(ISERROR(VLOOKUP($A52,'2-5-06'!$B$2:$P$95,14,FALSE)),"",VLOOKUP($A52,'2-5-06'!$B$2:$P$95,14,FALSE))</f>
      </c>
      <c r="D52" s="6">
        <f>IF(ISERROR(VLOOKUP($A52,'16-5-06'!$B$2:$P$95,14,FALSE)),"",VLOOKUP($A52,'16-5-06'!$B$2:$P$95,14,FALSE))</f>
      </c>
      <c r="E52" s="6">
        <f>IF(ISERROR(VLOOKUP($A52,'30-5-06'!$B$2:$P$95,14,FALSE)),"",VLOOKUP($A52,'30-5-06'!$B$2:$P$95,14,FALSE))</f>
      </c>
      <c r="F52" s="6">
        <f>IF(ISERROR(VLOOKUP($A52,'13-6-06'!$B$2:$P$95,14,FALSE)),"",VLOOKUP($A52,'13-6-06'!$B$2:$P$95,14,FALSE))</f>
      </c>
      <c r="G52" s="6">
        <f>IF(ISERROR(VLOOKUP($A52,'27-6-06'!$B$2:$P$95,14,FALSE)),"",VLOOKUP($A52,'27-6-06'!$B$2:$P$95,14,FALSE))</f>
      </c>
      <c r="H52" s="6">
        <f>IF(ISERROR(VLOOKUP($A52,'11-7-06'!$B$2:$P$91,14,FALSE)),"",VLOOKUP($A52,'11-7-06'!$B$2:$P$91,14,FALSE))</f>
      </c>
      <c r="I52" s="6">
        <f>IF(ISERROR(VLOOKUP($A52,'25-7-06'!$B$2:$P$95,14,FALSE)),"",VLOOKUP($A52,'25-7-06'!$B$2:$P$95,14,FALSE))</f>
      </c>
      <c r="J52" s="6">
        <f>IF(ISERROR(VLOOKUP($A52,'8-8-06'!$B$2:$P$95,14,FALSE)),"",VLOOKUP($A52,'8-8-06'!$B$2:$P$95,14,FALSE))</f>
      </c>
      <c r="K52" s="6">
        <f>IF(ISERROR(VLOOKUP($A52,'22-8-06'!$B$2:$P$90,14,FALSE)),"",VLOOKUP($A52,'22-8-06'!$B$2:$P$90,14,FALSE))</f>
      </c>
      <c r="L52" s="29">
        <f>IF(ISERROR(VLOOKUP($A52,'29-8-06'!$B$2:$P$95,14,FALSE)),"",VLOOKUP($A52,'29-8-06'!$B$2:$P$95,14,FALSE))</f>
        <v>0.036435185185185105</v>
      </c>
      <c r="M52" s="45">
        <f t="shared" si="4"/>
        <v>0.036435185185185105</v>
      </c>
      <c r="N52" s="45">
        <f t="shared" si="5"/>
        <v>0.036435185185185105</v>
      </c>
      <c r="O52" s="5">
        <f t="shared" si="6"/>
        <v>0.022592592592592678</v>
      </c>
      <c r="P52" s="50">
        <f t="shared" si="7"/>
        <v>0.8003703703703705</v>
      </c>
    </row>
    <row r="53" spans="1:16" ht="12.75">
      <c r="A53" s="44" t="s">
        <v>39</v>
      </c>
      <c r="B53" s="44">
        <v>2006</v>
      </c>
      <c r="C53" s="6">
        <f>IF(ISERROR(VLOOKUP($A53,'2-5-06'!$B$2:$P$95,14,FALSE)),"",VLOOKUP($A53,'2-5-06'!$B$2:$P$95,14,FALSE))</f>
        <v>0.03923611111111111</v>
      </c>
      <c r="D53" s="6">
        <f>IF(ISERROR(VLOOKUP($A53,'16-5-06'!$B$2:$P$95,14,FALSE)),"",VLOOKUP($A53,'16-5-06'!$B$2:$P$95,14,FALSE))</f>
        <v>0.03898148148148149</v>
      </c>
      <c r="E53" s="6">
        <f>IF(ISERROR(VLOOKUP($A53,'30-5-06'!$B$2:$P$95,14,FALSE)),"",VLOOKUP($A53,'30-5-06'!$B$2:$P$95,14,FALSE))</f>
        <v>0.038287037037037036</v>
      </c>
      <c r="F53" s="6">
        <f>IF(ISERROR(VLOOKUP($A53,'13-6-06'!$B$2:$P$95,14,FALSE)),"",VLOOKUP($A53,'13-6-06'!$B$2:$P$95,14,FALSE))</f>
      </c>
      <c r="G53" s="6">
        <f>IF(ISERROR(VLOOKUP($A53,'27-6-06'!$B$2:$P$95,14,FALSE)),"",VLOOKUP($A53,'27-6-06'!$B$2:$P$95,14,FALSE))</f>
        <v>0.037314814814814815</v>
      </c>
      <c r="H53" s="6">
        <f>IF(ISERROR(VLOOKUP($A53,'11-7-06'!$B$2:$P$91,14,FALSE)),"",VLOOKUP($A53,'11-7-06'!$B$2:$P$91,14,FALSE))</f>
        <v>0.037129629629629624</v>
      </c>
      <c r="I53" s="6">
        <f>IF(ISERROR(VLOOKUP($A53,'25-7-06'!$B$2:$P$95,14,FALSE)),"",VLOOKUP($A53,'25-7-06'!$B$2:$P$95,14,FALSE))</f>
      </c>
      <c r="J53" s="6">
        <f>IF(ISERROR(VLOOKUP($A53,'8-8-06'!$B$2:$P$95,14,FALSE)),"",VLOOKUP($A53,'8-8-06'!$B$2:$P$95,14,FALSE))</f>
      </c>
      <c r="K53" s="6">
        <f>IF(ISERROR(VLOOKUP($A53,'22-8-06'!$B$2:$P$90,14,FALSE)),"",VLOOKUP($A53,'22-8-06'!$B$2:$P$90,14,FALSE))</f>
      </c>
      <c r="L53" s="6">
        <f>IF(ISERROR(VLOOKUP($A53,'29-8-06'!$B$2:$P$95,14,FALSE)),"",VLOOKUP($A53,'29-8-06'!$B$2:$P$95,14,FALSE))</f>
        <v>0.03745370370370357</v>
      </c>
      <c r="M53" s="45">
        <f t="shared" si="4"/>
        <v>0.03806712962962961</v>
      </c>
      <c r="N53" s="45">
        <f t="shared" si="5"/>
        <v>0.037129629629629624</v>
      </c>
      <c r="O53" s="5">
        <f t="shared" si="6"/>
        <v>0.02142939814814817</v>
      </c>
      <c r="P53" s="50">
        <f t="shared" si="7"/>
        <v>0.7992071759259259</v>
      </c>
    </row>
    <row r="54" spans="1:16" ht="12.75">
      <c r="A54" t="s">
        <v>39</v>
      </c>
      <c r="B54">
        <v>2005</v>
      </c>
      <c r="C54" s="6" t="s">
        <v>77</v>
      </c>
      <c r="D54" s="6"/>
      <c r="E54" s="6" t="s">
        <v>77</v>
      </c>
      <c r="F54" s="6">
        <v>0.04126157407407407</v>
      </c>
      <c r="G54" s="6" t="s">
        <v>77</v>
      </c>
      <c r="H54" s="6" t="s">
        <v>77</v>
      </c>
      <c r="I54" s="6" t="s">
        <v>12</v>
      </c>
      <c r="J54" s="6" t="s">
        <v>77</v>
      </c>
      <c r="K54" s="6" t="s">
        <v>77</v>
      </c>
      <c r="L54" s="6" t="s">
        <v>77</v>
      </c>
      <c r="M54" s="6">
        <f t="shared" si="4"/>
        <v>0.04126157407407407</v>
      </c>
      <c r="N54" s="6">
        <f t="shared" si="5"/>
        <v>0.04126157407407407</v>
      </c>
      <c r="O54" s="5">
        <f t="shared" si="6"/>
        <v>0.017766203703703715</v>
      </c>
      <c r="P54" s="13">
        <f t="shared" si="7"/>
        <v>0.7955439814814815</v>
      </c>
    </row>
    <row r="55" spans="1:16" ht="12.75">
      <c r="A55" t="s">
        <v>39</v>
      </c>
      <c r="B55">
        <v>2004</v>
      </c>
      <c r="C55" s="6">
        <v>0.03930555555555555</v>
      </c>
      <c r="D55" s="29">
        <v>0.03688657407407407</v>
      </c>
      <c r="E55" s="6" t="s">
        <v>77</v>
      </c>
      <c r="F55" s="6" t="s">
        <v>77</v>
      </c>
      <c r="G55" s="6" t="s">
        <v>77</v>
      </c>
      <c r="H55" s="6" t="s">
        <v>77</v>
      </c>
      <c r="I55" s="6">
        <v>0.03986111111111111</v>
      </c>
      <c r="J55" s="6">
        <v>0.037349537037037035</v>
      </c>
      <c r="K55" s="6" t="s">
        <v>77</v>
      </c>
      <c r="L55" s="6"/>
      <c r="M55" s="6">
        <f t="shared" si="4"/>
        <v>0.038350694444444444</v>
      </c>
      <c r="N55" s="6">
        <f t="shared" si="5"/>
        <v>0.03688657407407407</v>
      </c>
      <c r="O55" s="5">
        <f t="shared" si="6"/>
        <v>0.021409143518518525</v>
      </c>
      <c r="P55" s="13">
        <f t="shared" si="7"/>
        <v>0.7991869212962963</v>
      </c>
    </row>
    <row r="56" spans="1:16" ht="12.75">
      <c r="A56" t="s">
        <v>39</v>
      </c>
      <c r="B56">
        <v>2003</v>
      </c>
      <c r="C56" s="29">
        <v>0.0384375</v>
      </c>
      <c r="D56" s="6">
        <v>0.03881944444444445</v>
      </c>
      <c r="E56" s="6" t="s">
        <v>77</v>
      </c>
      <c r="F56" s="6" t="s">
        <v>77</v>
      </c>
      <c r="G56" s="6" t="s">
        <v>12</v>
      </c>
      <c r="H56" s="29">
        <v>0.0380787037037037</v>
      </c>
      <c r="I56" s="6" t="s">
        <v>77</v>
      </c>
      <c r="J56" s="6" t="s">
        <v>77</v>
      </c>
      <c r="K56" s="6" t="s">
        <v>77</v>
      </c>
      <c r="L56" s="6">
        <v>0.03923611111111111</v>
      </c>
      <c r="M56" s="6">
        <f t="shared" si="4"/>
        <v>0.038642939814814814</v>
      </c>
      <c r="N56" s="6">
        <f t="shared" si="5"/>
        <v>0.0380787037037037</v>
      </c>
      <c r="O56" s="5">
        <f t="shared" si="6"/>
        <v>0.020666956018518527</v>
      </c>
      <c r="P56" s="13">
        <f t="shared" si="7"/>
        <v>0.7984447337962963</v>
      </c>
    </row>
    <row r="57" spans="1:16" ht="12.75">
      <c r="A57" t="s">
        <v>23</v>
      </c>
      <c r="B57">
        <v>2005</v>
      </c>
      <c r="C57" s="6" t="s">
        <v>77</v>
      </c>
      <c r="D57" s="6"/>
      <c r="E57" s="29">
        <v>0.03958333333333333</v>
      </c>
      <c r="F57" s="6" t="s">
        <v>12</v>
      </c>
      <c r="G57" s="6">
        <v>0.04027777777777778</v>
      </c>
      <c r="H57" s="6" t="s">
        <v>12</v>
      </c>
      <c r="I57" s="6" t="s">
        <v>77</v>
      </c>
      <c r="J57" s="6" t="s">
        <v>77</v>
      </c>
      <c r="K57" s="6" t="s">
        <v>77</v>
      </c>
      <c r="L57" s="6">
        <v>0.0413425925925926</v>
      </c>
      <c r="M57" s="6">
        <f t="shared" si="4"/>
        <v>0.040401234567901234</v>
      </c>
      <c r="N57" s="6">
        <f t="shared" si="5"/>
        <v>0.03958333333333333</v>
      </c>
      <c r="O57" s="5">
        <f t="shared" si="6"/>
        <v>0.0190354938271605</v>
      </c>
      <c r="P57" s="13">
        <f t="shared" si="7"/>
        <v>0.7968132716049383</v>
      </c>
    </row>
    <row r="58" spans="1:16" ht="12.75">
      <c r="A58" t="s">
        <v>23</v>
      </c>
      <c r="B58">
        <v>2004</v>
      </c>
      <c r="C58" s="6" t="s">
        <v>77</v>
      </c>
      <c r="D58" s="29">
        <v>0.040740740740740744</v>
      </c>
      <c r="E58" s="29">
        <v>0.04032407407407408</v>
      </c>
      <c r="F58" s="29">
        <v>0.04006944444444445</v>
      </c>
      <c r="G58" s="6" t="s">
        <v>12</v>
      </c>
      <c r="H58" s="6">
        <v>0.040706018518518516</v>
      </c>
      <c r="I58" s="6" t="s">
        <v>77</v>
      </c>
      <c r="J58" s="6" t="s">
        <v>77</v>
      </c>
      <c r="K58" s="6" t="s">
        <v>77</v>
      </c>
      <c r="L58" s="6" t="s">
        <v>12</v>
      </c>
      <c r="M58" s="6">
        <f t="shared" si="4"/>
        <v>0.04046006944444445</v>
      </c>
      <c r="N58" s="6">
        <f t="shared" si="5"/>
        <v>0.04006944444444445</v>
      </c>
      <c r="O58" s="5">
        <f t="shared" si="6"/>
        <v>0.01876302083333333</v>
      </c>
      <c r="P58" s="13">
        <f t="shared" si="7"/>
        <v>0.7965407986111112</v>
      </c>
    </row>
    <row r="59" spans="1:16" ht="12.75">
      <c r="A59" t="s">
        <v>23</v>
      </c>
      <c r="B59">
        <v>2003</v>
      </c>
      <c r="C59" s="6" t="s">
        <v>77</v>
      </c>
      <c r="D59" s="6" t="s">
        <v>77</v>
      </c>
      <c r="E59" s="6" t="s">
        <v>77</v>
      </c>
      <c r="F59" s="6" t="s">
        <v>77</v>
      </c>
      <c r="G59" s="6" t="s">
        <v>77</v>
      </c>
      <c r="H59" s="6" t="s">
        <v>77</v>
      </c>
      <c r="I59" s="29">
        <v>0.04189814814814815</v>
      </c>
      <c r="J59" s="6" t="s">
        <v>12</v>
      </c>
      <c r="K59" s="6" t="s">
        <v>12</v>
      </c>
      <c r="L59" s="6"/>
      <c r="M59" s="6">
        <f t="shared" si="4"/>
        <v>0.04189814814814815</v>
      </c>
      <c r="N59" s="6">
        <f t="shared" si="5"/>
        <v>0.04189814814814815</v>
      </c>
      <c r="O59" s="5">
        <f t="shared" si="6"/>
        <v>0.017129629629629634</v>
      </c>
      <c r="P59" s="13">
        <f t="shared" si="7"/>
        <v>0.7949074074074074</v>
      </c>
    </row>
    <row r="60" spans="1:16" ht="12.75">
      <c r="A60" s="44" t="s">
        <v>140</v>
      </c>
      <c r="B60" s="44">
        <v>2006</v>
      </c>
      <c r="C60" s="29">
        <f>IF(ISERROR(VLOOKUP($A60,'2-5-06'!$B$2:$P$95,14,FALSE)),"",VLOOKUP($A60,'2-5-06'!$B$2:$P$95,14,FALSE))</f>
        <v>0.04165509259259259</v>
      </c>
      <c r="D60" s="6">
        <f>IF(ISERROR(VLOOKUP($A60,'16-5-06'!$B$2:$P$95,14,FALSE)),"",VLOOKUP($A60,'16-5-06'!$B$2:$P$95,14,FALSE))</f>
      </c>
      <c r="E60" s="29">
        <f>IF(ISERROR(VLOOKUP($A60,'30-5-06'!$B$2:$P$95,14,FALSE)),"",VLOOKUP($A60,'30-5-06'!$B$2:$P$95,14,FALSE))</f>
        <v>0.04038194444444444</v>
      </c>
      <c r="F60" s="6">
        <f>IF(ISERROR(VLOOKUP($A60,'13-6-06'!$B$2:$P$95,14,FALSE)),"",VLOOKUP($A60,'13-6-06'!$B$2:$P$95,14,FALSE))</f>
      </c>
      <c r="G60" s="6">
        <f>IF(ISERROR(VLOOKUP($A60,'27-6-06'!$B$2:$P$95,14,FALSE)),"",VLOOKUP($A60,'27-6-06'!$B$2:$P$95,14,FALSE))</f>
      </c>
      <c r="H60" s="6">
        <f>IF(ISERROR(VLOOKUP($A60,'11-7-06'!$B$2:$P$91,14,FALSE)),"",VLOOKUP($A60,'11-7-06'!$B$2:$P$91,14,FALSE))</f>
      </c>
      <c r="I60" s="6">
        <f>IF(ISERROR(VLOOKUP($A60,'25-7-06'!$B$2:$P$95,14,FALSE)),"",VLOOKUP($A60,'25-7-06'!$B$2:$P$95,14,FALSE))</f>
        <v>0.04143518518518518</v>
      </c>
      <c r="J60" s="6">
        <f>IF(ISERROR(VLOOKUP($A60,'8-8-06'!$B$2:$P$95,14,FALSE)),"",VLOOKUP($A60,'8-8-06'!$B$2:$P$95,14,FALSE))</f>
        <v>0.04040509259259259</v>
      </c>
      <c r="K60" s="29">
        <f>IF(ISERROR(VLOOKUP($A60,'22-8-06'!$B$2:$P$90,14,FALSE)),"",VLOOKUP($A60,'22-8-06'!$B$2:$P$90,14,FALSE))</f>
        <v>0.039999999999999994</v>
      </c>
      <c r="L60" s="6">
        <f>IF(ISERROR(VLOOKUP($A60,'29-8-06'!$B$2:$P$95,14,FALSE)),"",VLOOKUP($A60,'29-8-06'!$B$2:$P$95,14,FALSE))</f>
      </c>
      <c r="M60" s="45">
        <f t="shared" si="4"/>
        <v>0.04077546296296296</v>
      </c>
      <c r="N60" s="45">
        <f t="shared" si="5"/>
        <v>0.039999999999999994</v>
      </c>
      <c r="O60" s="5">
        <f t="shared" si="6"/>
        <v>0.018640046296296307</v>
      </c>
      <c r="P60" s="13">
        <f t="shared" si="7"/>
        <v>0.7964178240740741</v>
      </c>
    </row>
    <row r="61" spans="1:16" ht="12.75">
      <c r="A61" s="44" t="s">
        <v>112</v>
      </c>
      <c r="B61" s="44">
        <v>2006</v>
      </c>
      <c r="C61" s="6">
        <f>IF(ISERROR(VLOOKUP($A61,'2-5-06'!$B$2:$P$95,14,FALSE)),"",VLOOKUP($A61,'2-5-06'!$B$2:$P$95,14,FALSE))</f>
      </c>
      <c r="D61" s="6">
        <f>IF(ISERROR(VLOOKUP($A61,'16-5-06'!$B$2:$P$95,14,FALSE)),"",VLOOKUP($A61,'16-5-06'!$B$2:$P$95,14,FALSE))</f>
        <v>0.03782407407407407</v>
      </c>
      <c r="E61" s="5">
        <f>IF(ISERROR(VLOOKUP($A61,'30-5-06'!$B$2:$P$95,14,FALSE)),"",VLOOKUP($A61,'30-5-06'!$B$2:$P$95,14,FALSE))</f>
        <v>0.03751157407407407</v>
      </c>
      <c r="F61" s="6" t="str">
        <f>IF(ISERROR(VLOOKUP($A61,'13-6-06'!$B$2:$P$95,14,FALSE)),"",VLOOKUP($A61,'13-6-06'!$B$2:$P$95,14,FALSE))</f>
        <v>dnf</v>
      </c>
      <c r="G61" s="6">
        <f>IF(ISERROR(VLOOKUP($A61,'27-6-06'!$B$2:$P$95,14,FALSE)),"",VLOOKUP($A61,'27-6-06'!$B$2:$P$95,14,FALSE))</f>
      </c>
      <c r="H61" s="6">
        <f>IF(ISERROR(VLOOKUP($A61,'11-7-06'!$B$2:$P$91,14,FALSE)),"",VLOOKUP($A61,'11-7-06'!$B$2:$P$91,14,FALSE))</f>
      </c>
      <c r="I61" s="6">
        <f>IF(ISERROR(VLOOKUP($A61,'25-7-06'!$B$2:$P$95,14,FALSE)),"",VLOOKUP($A61,'25-7-06'!$B$2:$P$95,14,FALSE))</f>
      </c>
      <c r="J61" s="6">
        <f>IF(ISERROR(VLOOKUP($A61,'8-8-06'!$B$2:$P$95,14,FALSE)),"",VLOOKUP($A61,'8-8-06'!$B$2:$P$95,14,FALSE))</f>
      </c>
      <c r="K61" s="6">
        <f>IF(ISERROR(VLOOKUP($A61,'22-8-06'!$B$2:$P$90,14,FALSE)),"",VLOOKUP($A61,'22-8-06'!$B$2:$P$90,14,FALSE))</f>
      </c>
      <c r="L61" s="6">
        <f>IF(ISERROR(VLOOKUP($A61,'29-8-06'!$B$2:$P$95,14,FALSE)),"",VLOOKUP($A61,'29-8-06'!$B$2:$P$95,14,FALSE))</f>
        <v>0.0371296296296296</v>
      </c>
      <c r="M61" s="45">
        <f t="shared" si="4"/>
        <v>0.03748842592592591</v>
      </c>
      <c r="N61" s="45">
        <f t="shared" si="5"/>
        <v>0.0371296296296296</v>
      </c>
      <c r="O61" s="5">
        <f t="shared" si="6"/>
        <v>0.02171875000000003</v>
      </c>
      <c r="P61" s="13">
        <f t="shared" si="7"/>
        <v>0.7994965277777778</v>
      </c>
    </row>
    <row r="62" spans="1:16" ht="12.75">
      <c r="A62" t="s">
        <v>112</v>
      </c>
      <c r="B62">
        <v>2005</v>
      </c>
      <c r="C62" s="6" t="s">
        <v>77</v>
      </c>
      <c r="D62" s="6"/>
      <c r="E62" s="29">
        <v>0.03824074074074074</v>
      </c>
      <c r="F62" s="29">
        <v>0.03796296296296296</v>
      </c>
      <c r="G62" s="29">
        <v>0.03791666666666666</v>
      </c>
      <c r="H62" s="6" t="s">
        <v>77</v>
      </c>
      <c r="I62" s="29">
        <v>0.037314814814814815</v>
      </c>
      <c r="J62" s="6" t="s">
        <v>77</v>
      </c>
      <c r="K62" s="29">
        <v>0.037129629629629624</v>
      </c>
      <c r="L62" s="6" t="s">
        <v>77</v>
      </c>
      <c r="M62" s="6">
        <f t="shared" si="4"/>
        <v>0.03771296296296296</v>
      </c>
      <c r="N62" s="6">
        <f t="shared" si="5"/>
        <v>0.037129629629629624</v>
      </c>
      <c r="O62" s="5">
        <f t="shared" si="6"/>
        <v>0.02160648148148149</v>
      </c>
      <c r="P62" s="13">
        <f t="shared" si="7"/>
        <v>0.7993842592592593</v>
      </c>
    </row>
    <row r="63" spans="1:16" ht="12.75">
      <c r="A63" s="44" t="s">
        <v>118</v>
      </c>
      <c r="B63" s="44">
        <v>2006</v>
      </c>
      <c r="C63" s="6">
        <f>IF(ISERROR(VLOOKUP($A63,'2-5-06'!$B$2:$P$95,14,FALSE)),"",VLOOKUP($A63,'2-5-06'!$B$2:$P$95,14,FALSE))</f>
      </c>
      <c r="D63" s="6">
        <f>IF(ISERROR(VLOOKUP($A63,'16-5-06'!$B$2:$P$95,14,FALSE)),"",VLOOKUP($A63,'16-5-06'!$B$2:$P$95,14,FALSE))</f>
      </c>
      <c r="E63" s="6">
        <f>IF(ISERROR(VLOOKUP($A63,'30-5-06'!$B$2:$P$95,14,FALSE)),"",VLOOKUP($A63,'30-5-06'!$B$2:$P$95,14,FALSE))</f>
      </c>
      <c r="F63" s="6">
        <f>IF(ISERROR(VLOOKUP($A63,'13-6-06'!$B$2:$P$95,14,FALSE)),"",VLOOKUP($A63,'13-6-06'!$B$2:$P$95,14,FALSE))</f>
      </c>
      <c r="G63" s="29">
        <f>IF(ISERROR(VLOOKUP($A63,'27-6-06'!$B$2:$P$95,14,FALSE)),"",VLOOKUP($A63,'27-6-06'!$B$2:$P$95,14,FALSE))</f>
        <v>0.0365625</v>
      </c>
      <c r="H63" s="6">
        <f>IF(ISERROR(VLOOKUP($A63,'11-7-06'!$B$2:$P$91,14,FALSE)),"",VLOOKUP($A63,'11-7-06'!$B$2:$P$91,14,FALSE))</f>
        <v>0.03746527777777778</v>
      </c>
      <c r="I63" s="6">
        <f>IF(ISERROR(VLOOKUP($A63,'25-7-06'!$B$2:$P$95,14,FALSE)),"",VLOOKUP($A63,'25-7-06'!$B$2:$P$95,14,FALSE))</f>
      </c>
      <c r="J63" s="6">
        <f>IF(ISERROR(VLOOKUP($A63,'8-8-06'!$B$2:$P$95,14,FALSE)),"",VLOOKUP($A63,'8-8-06'!$B$2:$P$95,14,FALSE))</f>
      </c>
      <c r="K63" s="6">
        <f>IF(ISERROR(VLOOKUP($A63,'22-8-06'!$B$2:$P$90,14,FALSE)),"",VLOOKUP($A63,'22-8-06'!$B$2:$P$90,14,FALSE))</f>
      </c>
      <c r="L63" s="6">
        <f>IF(ISERROR(VLOOKUP($A63,'29-8-06'!$B$2:$P$95,14,FALSE)),"",VLOOKUP($A63,'29-8-06'!$B$2:$P$95,14,FALSE))</f>
        <v>0.036979166666666625</v>
      </c>
      <c r="M63" s="45">
        <f t="shared" si="4"/>
        <v>0.0370023148148148</v>
      </c>
      <c r="N63" s="45">
        <f t="shared" si="5"/>
        <v>0.0365625</v>
      </c>
      <c r="O63" s="5">
        <f t="shared" si="6"/>
        <v>0.02224537037037038</v>
      </c>
      <c r="P63" s="50">
        <f t="shared" si="7"/>
        <v>0.8000231481481481</v>
      </c>
    </row>
    <row r="64" spans="1:16" ht="12.75">
      <c r="A64" t="s">
        <v>118</v>
      </c>
      <c r="B64">
        <v>2005</v>
      </c>
      <c r="C64" s="6" t="s">
        <v>77</v>
      </c>
      <c r="D64" s="6"/>
      <c r="E64" s="6" t="s">
        <v>77</v>
      </c>
      <c r="F64" s="6" t="s">
        <v>77</v>
      </c>
      <c r="G64" s="6">
        <v>0.03875</v>
      </c>
      <c r="H64" s="6" t="s">
        <v>77</v>
      </c>
      <c r="I64" s="6" t="s">
        <v>77</v>
      </c>
      <c r="J64" s="6" t="s">
        <v>77</v>
      </c>
      <c r="K64" s="6" t="s">
        <v>77</v>
      </c>
      <c r="L64" s="6" t="s">
        <v>77</v>
      </c>
      <c r="M64" s="6">
        <f t="shared" si="4"/>
        <v>0.03875</v>
      </c>
      <c r="N64" s="6">
        <f t="shared" si="5"/>
        <v>0.03875</v>
      </c>
      <c r="O64" s="5">
        <f t="shared" si="6"/>
        <v>0.020277777777777783</v>
      </c>
      <c r="P64" s="13">
        <f t="shared" si="7"/>
        <v>0.7980555555555555</v>
      </c>
    </row>
    <row r="65" spans="1:16" ht="12.75">
      <c r="A65" t="s">
        <v>118</v>
      </c>
      <c r="B65">
        <v>2003</v>
      </c>
      <c r="C65" s="29">
        <v>0.03770833333333333</v>
      </c>
      <c r="D65" s="6" t="s">
        <v>77</v>
      </c>
      <c r="E65" s="6" t="s">
        <v>77</v>
      </c>
      <c r="F65" s="6" t="s">
        <v>77</v>
      </c>
      <c r="G65" s="29">
        <v>0.037175925925925925</v>
      </c>
      <c r="H65" s="6" t="s">
        <v>77</v>
      </c>
      <c r="I65" s="6">
        <v>0.03736111111111111</v>
      </c>
      <c r="J65" s="6" t="s">
        <v>77</v>
      </c>
      <c r="K65" s="29">
        <v>0.036944444444444446</v>
      </c>
      <c r="L65" s="6"/>
      <c r="M65" s="6">
        <f t="shared" si="4"/>
        <v>0.0372974537037037</v>
      </c>
      <c r="N65" s="6">
        <f t="shared" si="5"/>
        <v>0.036944444444444446</v>
      </c>
      <c r="O65" s="5">
        <f t="shared" si="6"/>
        <v>0.02190682870370371</v>
      </c>
      <c r="P65" s="13">
        <f t="shared" si="7"/>
        <v>0.7996846064814815</v>
      </c>
    </row>
    <row r="66" spans="1:16" ht="12.75">
      <c r="A66" s="44" t="s">
        <v>120</v>
      </c>
      <c r="B66" s="44">
        <v>2006</v>
      </c>
      <c r="C66" s="6">
        <f>IF(ISERROR(VLOOKUP($A66,'2-5-06'!$B$2:$P$95,14,FALSE)),"",VLOOKUP($A66,'2-5-06'!$B$2:$P$95,14,FALSE))</f>
        <v>0.038668981481481485</v>
      </c>
      <c r="D66" s="6">
        <f>IF(ISERROR(VLOOKUP($A66,'16-5-06'!$B$2:$P$95,14,FALSE)),"",VLOOKUP($A66,'16-5-06'!$B$2:$P$95,14,FALSE))</f>
        <v>0.038425925925925926</v>
      </c>
      <c r="E66" s="6">
        <f>IF(ISERROR(VLOOKUP($A66,'30-5-06'!$B$2:$P$95,14,FALSE)),"",VLOOKUP($A66,'30-5-06'!$B$2:$P$95,14,FALSE))</f>
        <v>0.03791666666666666</v>
      </c>
      <c r="F66" s="29">
        <f>IF(ISERROR(VLOOKUP($A66,'13-6-06'!$B$2:$P$95,14,FALSE)),"",VLOOKUP($A66,'13-6-06'!$B$2:$P$95,14,FALSE))</f>
        <v>0.037106481481481476</v>
      </c>
      <c r="G66" s="29">
        <f>IF(ISERROR(VLOOKUP($A66,'27-6-06'!$B$2:$P$95,14,FALSE)),"",VLOOKUP($A66,'27-6-06'!$B$2:$P$95,14,FALSE))</f>
        <v>0.03606481481481481</v>
      </c>
      <c r="H66" s="6">
        <f>IF(ISERROR(VLOOKUP($A66,'11-7-06'!$B$2:$P$91,14,FALSE)),"",VLOOKUP($A66,'11-7-06'!$B$2:$P$91,14,FALSE))</f>
        <v>0.03637731481481482</v>
      </c>
      <c r="I66" s="6">
        <f>IF(ISERROR(VLOOKUP($A66,'25-7-06'!$B$2:$P$95,14,FALSE)),"",VLOOKUP($A66,'25-7-06'!$B$2:$P$95,14,FALSE))</f>
        <v>0.03809027777777778</v>
      </c>
      <c r="J66" s="6">
        <f>IF(ISERROR(VLOOKUP($A66,'8-8-06'!$B$2:$P$95,14,FALSE)),"",VLOOKUP($A66,'8-8-06'!$B$2:$P$95,14,FALSE))</f>
        <v>0.03784722222222221</v>
      </c>
      <c r="K66" s="6">
        <f>IF(ISERROR(VLOOKUP($A66,'22-8-06'!$B$2:$P$90,14,FALSE)),"",VLOOKUP($A66,'22-8-06'!$B$2:$P$90,14,FALSE))</f>
        <v>0.03725694444444445</v>
      </c>
      <c r="L66" s="6">
        <f>IF(ISERROR(VLOOKUP($A66,'29-8-06'!$B$2:$P$95,14,FALSE)),"",VLOOKUP($A66,'29-8-06'!$B$2:$P$95,14,FALSE))</f>
        <v>0.03789351851851847</v>
      </c>
      <c r="M66" s="45">
        <f aca="true" t="shared" si="8" ref="M66:M97">AVERAGE(L66,K66,J66,I66,H66,G66,F66,E66,D66,C66)</f>
        <v>0.03756481481481481</v>
      </c>
      <c r="N66" s="45">
        <f aca="true" t="shared" si="9" ref="N66:N97">MIN(L66,K66,J66,I66,H66,G66,F66,E66,D66,C66)</f>
        <v>0.03606481481481481</v>
      </c>
      <c r="O66" s="5">
        <f aca="true" t="shared" si="10" ref="O66:O97">TIMEVALUE("1:25:00")-(M66+N66)/2+Q66</f>
        <v>0.02221296296296297</v>
      </c>
      <c r="P66" s="50">
        <f aca="true" t="shared" si="11" ref="P66:P97">P$1+O66</f>
        <v>0.7999907407407407</v>
      </c>
    </row>
    <row r="67" spans="1:16" ht="12.75">
      <c r="A67" t="s">
        <v>120</v>
      </c>
      <c r="B67">
        <v>2005</v>
      </c>
      <c r="C67" s="6" t="s">
        <v>77</v>
      </c>
      <c r="D67" s="6"/>
      <c r="E67" s="6" t="s">
        <v>77</v>
      </c>
      <c r="F67" s="6" t="s">
        <v>77</v>
      </c>
      <c r="G67" s="6" t="s">
        <v>77</v>
      </c>
      <c r="H67" s="29">
        <v>0.03761574074074074</v>
      </c>
      <c r="I67" s="29">
        <v>0.037314814814814815</v>
      </c>
      <c r="J67" s="6" t="s">
        <v>77</v>
      </c>
      <c r="K67" s="6" t="s">
        <v>77</v>
      </c>
      <c r="L67" s="6" t="s">
        <v>77</v>
      </c>
      <c r="M67" s="6">
        <f t="shared" si="8"/>
        <v>0.03746527777777778</v>
      </c>
      <c r="N67" s="6">
        <f t="shared" si="9"/>
        <v>0.037314814814814815</v>
      </c>
      <c r="O67" s="5">
        <f t="shared" si="10"/>
        <v>0.021637731481481487</v>
      </c>
      <c r="P67" s="13">
        <f t="shared" si="11"/>
        <v>0.7994155092592593</v>
      </c>
    </row>
    <row r="68" spans="1:18" ht="12.75">
      <c r="A68" s="44" t="s">
        <v>28</v>
      </c>
      <c r="B68" s="44">
        <v>2006</v>
      </c>
      <c r="C68" s="6">
        <f>IF(ISERROR(VLOOKUP($A68,'2-5-06'!$B$2:$P$95,14,FALSE)),"",VLOOKUP($A68,'2-5-06'!$B$2:$P$95,14,FALSE))</f>
      </c>
      <c r="D68" s="6">
        <f>IF(ISERROR(VLOOKUP($A68,'16-5-06'!$B$2:$P$95,14,FALSE)),"",VLOOKUP($A68,'16-5-06'!$B$2:$P$95,14,FALSE))</f>
      </c>
      <c r="E68" s="6">
        <f>IF(ISERROR(VLOOKUP($A68,'30-5-06'!$B$2:$P$95,14,FALSE)),"",VLOOKUP($A68,'30-5-06'!$B$2:$P$95,14,FALSE))</f>
      </c>
      <c r="F68" s="6">
        <f>IF(ISERROR(VLOOKUP($A68,'13-6-06'!$B$2:$P$95,14,FALSE)),"",VLOOKUP($A68,'13-6-06'!$B$2:$P$95,14,FALSE))</f>
      </c>
      <c r="G68" s="6">
        <f>IF(ISERROR(VLOOKUP($A68,'27-6-06'!$B$2:$P$95,14,FALSE)),"",VLOOKUP($A68,'27-6-06'!$B$2:$P$95,14,FALSE))</f>
      </c>
      <c r="H68" s="6">
        <f>IF(ISERROR(VLOOKUP($A68,'11-7-06'!$B$2:$P$91,14,FALSE)),"",VLOOKUP($A68,'11-7-06'!$B$2:$P$91,14,FALSE))</f>
      </c>
      <c r="I68" s="6">
        <f>IF(ISERROR(VLOOKUP($A68,'25-7-06'!$B$2:$P$95,14,FALSE)),"",VLOOKUP($A68,'25-7-06'!$B$2:$P$95,14,FALSE))</f>
      </c>
      <c r="J68" s="6">
        <f>IF(ISERROR(VLOOKUP($A68,'8-8-06'!$B$2:$P$95,14,FALSE)),"",VLOOKUP($A68,'8-8-06'!$B$2:$P$95,14,FALSE))</f>
        <v>0.04407407407407407</v>
      </c>
      <c r="K68" s="6">
        <f>IF(ISERROR(VLOOKUP($A68,'22-8-06'!$B$2:$P$90,14,FALSE)),"",VLOOKUP($A68,'22-8-06'!$B$2:$P$90,14,FALSE))</f>
      </c>
      <c r="L68" s="6">
        <f>IF(ISERROR(VLOOKUP($A68,'29-8-06'!$B$2:$P$95,14,FALSE)),"",VLOOKUP($A68,'29-8-06'!$B$2:$P$95,14,FALSE))</f>
      </c>
      <c r="M68" s="45">
        <f t="shared" si="8"/>
        <v>0.04407407407407407</v>
      </c>
      <c r="N68" s="45">
        <f t="shared" si="9"/>
        <v>0.04407407407407407</v>
      </c>
      <c r="O68" s="5">
        <f t="shared" si="10"/>
        <v>0.017037037037037045</v>
      </c>
      <c r="P68" s="13">
        <f t="shared" si="11"/>
        <v>0.7948148148148149</v>
      </c>
      <c r="Q68" s="47">
        <v>0.0020833333333333333</v>
      </c>
      <c r="R68" t="s">
        <v>170</v>
      </c>
    </row>
    <row r="69" spans="1:16" ht="12.75">
      <c r="A69" t="s">
        <v>28</v>
      </c>
      <c r="B69">
        <v>2005</v>
      </c>
      <c r="C69" s="6">
        <v>0.04060185185185185</v>
      </c>
      <c r="D69" s="6"/>
      <c r="E69" s="6" t="s">
        <v>77</v>
      </c>
      <c r="F69" s="6" t="s">
        <v>77</v>
      </c>
      <c r="G69" s="6" t="s">
        <v>77</v>
      </c>
      <c r="H69" s="6" t="s">
        <v>77</v>
      </c>
      <c r="I69" s="6" t="s">
        <v>77</v>
      </c>
      <c r="J69" s="6" t="s">
        <v>77</v>
      </c>
      <c r="K69" s="6" t="s">
        <v>77</v>
      </c>
      <c r="L69" s="6">
        <v>0.03989583333333333</v>
      </c>
      <c r="M69" s="6">
        <f t="shared" si="8"/>
        <v>0.04024884259259259</v>
      </c>
      <c r="N69" s="6">
        <f t="shared" si="9"/>
        <v>0.03989583333333333</v>
      </c>
      <c r="O69" s="5">
        <f t="shared" si="10"/>
        <v>0.018955439814814824</v>
      </c>
      <c r="P69" s="13">
        <f t="shared" si="11"/>
        <v>0.7967332175925926</v>
      </c>
    </row>
    <row r="70" spans="1:16" ht="12.75">
      <c r="A70" t="s">
        <v>28</v>
      </c>
      <c r="B70">
        <v>2004</v>
      </c>
      <c r="C70" s="6" t="s">
        <v>77</v>
      </c>
      <c r="D70" s="6" t="s">
        <v>77</v>
      </c>
      <c r="E70" s="29">
        <v>0.040706018518518516</v>
      </c>
      <c r="F70" s="6" t="s">
        <v>77</v>
      </c>
      <c r="G70" s="6" t="s">
        <v>77</v>
      </c>
      <c r="H70" s="6" t="s">
        <v>77</v>
      </c>
      <c r="I70" s="6" t="s">
        <v>77</v>
      </c>
      <c r="J70" s="29">
        <v>0.040219907407407406</v>
      </c>
      <c r="K70" s="6">
        <v>0.040532407407407406</v>
      </c>
      <c r="L70" s="29">
        <v>0.03957175925925926</v>
      </c>
      <c r="M70" s="6">
        <f t="shared" si="8"/>
        <v>0.04025752314814815</v>
      </c>
      <c r="N70" s="6">
        <f t="shared" si="9"/>
        <v>0.03957175925925926</v>
      </c>
      <c r="O70" s="5">
        <f t="shared" si="10"/>
        <v>0.019113136574074076</v>
      </c>
      <c r="P70" s="13">
        <f t="shared" si="11"/>
        <v>0.7968909143518519</v>
      </c>
    </row>
    <row r="71" spans="1:16" ht="12.75">
      <c r="A71" t="s">
        <v>28</v>
      </c>
      <c r="B71">
        <v>2003</v>
      </c>
      <c r="C71" s="6" t="s">
        <v>77</v>
      </c>
      <c r="D71" s="6" t="s">
        <v>77</v>
      </c>
      <c r="E71" s="6" t="s">
        <v>77</v>
      </c>
      <c r="F71" s="6" t="s">
        <v>77</v>
      </c>
      <c r="G71" s="6" t="s">
        <v>77</v>
      </c>
      <c r="H71" s="6" t="s">
        <v>77</v>
      </c>
      <c r="I71" s="6" t="s">
        <v>77</v>
      </c>
      <c r="J71" s="6" t="s">
        <v>77</v>
      </c>
      <c r="K71" s="29">
        <v>0.04532407407407407</v>
      </c>
      <c r="L71" s="29">
        <v>0.04478009259259259</v>
      </c>
      <c r="M71" s="6">
        <f t="shared" si="8"/>
        <v>0.045052083333333326</v>
      </c>
      <c r="N71" s="6">
        <f t="shared" si="9"/>
        <v>0.04478009259259259</v>
      </c>
      <c r="O71" s="5">
        <f t="shared" si="10"/>
        <v>0.01411168981481483</v>
      </c>
      <c r="P71" s="13">
        <f t="shared" si="11"/>
        <v>0.7918894675925926</v>
      </c>
    </row>
    <row r="72" spans="1:16" ht="12.75">
      <c r="A72" t="s">
        <v>119</v>
      </c>
      <c r="B72">
        <v>2005</v>
      </c>
      <c r="C72" s="6" t="s">
        <v>77</v>
      </c>
      <c r="D72" s="6"/>
      <c r="E72" s="6" t="s">
        <v>77</v>
      </c>
      <c r="F72" s="6" t="s">
        <v>77</v>
      </c>
      <c r="G72" s="6">
        <v>0.043981481481481476</v>
      </c>
      <c r="H72" s="6" t="s">
        <v>77</v>
      </c>
      <c r="I72" s="6">
        <v>0.044583333333333336</v>
      </c>
      <c r="J72" s="6" t="s">
        <v>77</v>
      </c>
      <c r="K72" s="6" t="s">
        <v>12</v>
      </c>
      <c r="L72" s="6" t="s">
        <v>77</v>
      </c>
      <c r="M72" s="6">
        <f t="shared" si="8"/>
        <v>0.04428240740740741</v>
      </c>
      <c r="N72" s="6">
        <f t="shared" si="9"/>
        <v>0.043981481481481476</v>
      </c>
      <c r="O72" s="5">
        <f t="shared" si="10"/>
        <v>0.014895833333333337</v>
      </c>
      <c r="P72" s="13">
        <f t="shared" si="11"/>
        <v>0.7926736111111111</v>
      </c>
    </row>
    <row r="73" spans="1:16" ht="12.75">
      <c r="A73" t="s">
        <v>25</v>
      </c>
      <c r="B73">
        <v>2004</v>
      </c>
      <c r="C73" s="6" t="s">
        <v>77</v>
      </c>
      <c r="D73" s="6">
        <v>0.03958333333333333</v>
      </c>
      <c r="E73" s="6" t="s">
        <v>77</v>
      </c>
      <c r="F73" s="6" t="s">
        <v>77</v>
      </c>
      <c r="G73" s="6" t="s">
        <v>77</v>
      </c>
      <c r="H73" s="6" t="s">
        <v>77</v>
      </c>
      <c r="I73" s="6" t="s">
        <v>77</v>
      </c>
      <c r="J73" s="6" t="s">
        <v>77</v>
      </c>
      <c r="K73" s="6" t="s">
        <v>77</v>
      </c>
      <c r="L73" s="6"/>
      <c r="M73" s="6">
        <f t="shared" si="8"/>
        <v>0.03958333333333333</v>
      </c>
      <c r="N73" s="6">
        <f t="shared" si="9"/>
        <v>0.03958333333333333</v>
      </c>
      <c r="O73" s="5">
        <f t="shared" si="10"/>
        <v>0.01944444444444445</v>
      </c>
      <c r="P73" s="13">
        <f t="shared" si="11"/>
        <v>0.7972222222222223</v>
      </c>
    </row>
    <row r="74" spans="1:16" ht="12.75">
      <c r="A74" t="s">
        <v>25</v>
      </c>
      <c r="B74">
        <v>2003</v>
      </c>
      <c r="C74" s="29">
        <v>0.03878472222222223</v>
      </c>
      <c r="D74" s="6" t="s">
        <v>77</v>
      </c>
      <c r="E74" s="6" t="s">
        <v>77</v>
      </c>
      <c r="F74" s="6" t="s">
        <v>77</v>
      </c>
      <c r="G74" s="6" t="s">
        <v>77</v>
      </c>
      <c r="H74" s="6" t="s">
        <v>77</v>
      </c>
      <c r="I74" s="6" t="s">
        <v>77</v>
      </c>
      <c r="J74" s="6" t="s">
        <v>77</v>
      </c>
      <c r="K74" s="6" t="s">
        <v>77</v>
      </c>
      <c r="L74" s="6"/>
      <c r="M74" s="6">
        <f t="shared" si="8"/>
        <v>0.03878472222222223</v>
      </c>
      <c r="N74" s="6">
        <f t="shared" si="9"/>
        <v>0.03878472222222223</v>
      </c>
      <c r="O74" s="5">
        <f t="shared" si="10"/>
        <v>0.020243055555555556</v>
      </c>
      <c r="P74" s="13">
        <f t="shared" si="11"/>
        <v>0.7980208333333334</v>
      </c>
    </row>
    <row r="75" spans="1:16" ht="12.75">
      <c r="A75" t="s">
        <v>108</v>
      </c>
      <c r="B75">
        <v>2005</v>
      </c>
      <c r="C75" s="6" t="s">
        <v>77</v>
      </c>
      <c r="D75" s="6"/>
      <c r="E75" s="6" t="s">
        <v>77</v>
      </c>
      <c r="F75" s="6" t="s">
        <v>77</v>
      </c>
      <c r="G75" s="29">
        <v>0.04155092592592592</v>
      </c>
      <c r="H75" s="6" t="s">
        <v>77</v>
      </c>
      <c r="I75" s="6" t="s">
        <v>77</v>
      </c>
      <c r="J75" s="6" t="s">
        <v>77</v>
      </c>
      <c r="K75" s="6" t="s">
        <v>77</v>
      </c>
      <c r="L75" s="6" t="s">
        <v>77</v>
      </c>
      <c r="M75" s="6">
        <f t="shared" si="8"/>
        <v>0.04155092592592592</v>
      </c>
      <c r="N75" s="6">
        <f t="shared" si="9"/>
        <v>0.04155092592592592</v>
      </c>
      <c r="O75" s="5">
        <f t="shared" si="10"/>
        <v>0.01747685185185186</v>
      </c>
      <c r="P75" s="13">
        <f t="shared" si="11"/>
        <v>0.7952546296296297</v>
      </c>
    </row>
    <row r="76" spans="1:18" ht="12.75">
      <c r="A76" s="44" t="s">
        <v>178</v>
      </c>
      <c r="B76" s="44">
        <v>2006</v>
      </c>
      <c r="C76" s="6" t="s">
        <v>77</v>
      </c>
      <c r="D76" s="6">
        <f>IF(ISERROR(VLOOKUP($A76,'16-5-06'!$B$2:$P$95,14,FALSE)),"",VLOOKUP($A76,'16-5-06'!$B$2:$P$95,14,FALSE))</f>
      </c>
      <c r="E76" s="6">
        <f>IF(ISERROR(VLOOKUP($A76,'30-5-06'!$B$2:$P$95,14,FALSE)),"",VLOOKUP($A76,'30-5-06'!$B$2:$P$95,14,FALSE))</f>
      </c>
      <c r="F76" s="6">
        <f>IF(ISERROR(VLOOKUP($A76,'13-6-06'!$B$2:$P$95,14,FALSE)),"",VLOOKUP($A76,'13-6-06'!$B$2:$P$95,14,FALSE))</f>
      </c>
      <c r="G76" s="29">
        <f>IF(ISERROR(VLOOKUP($A76,'27-6-06'!$B$2:$P$95,14,FALSE)),"",VLOOKUP($A76,'27-6-06'!$B$2:$P$95,14,FALSE))</f>
        <v>0.04148148148148149</v>
      </c>
      <c r="H76" s="6">
        <f>IF(ISERROR(VLOOKUP($A76,'11-7-06'!$B$2:$P$91,14,FALSE)),"",VLOOKUP($A76,'11-7-06'!$B$2:$P$91,14,FALSE))</f>
      </c>
      <c r="I76" s="6">
        <f>IF(ISERROR(VLOOKUP($A76,'25-7-06'!$B$2:$P$95,14,FALSE)),"",VLOOKUP($A76,'25-7-06'!$B$2:$P$95,14,FALSE))</f>
      </c>
      <c r="J76" s="6">
        <f>IF(ISERROR(VLOOKUP($A76,'8-8-06'!$B$2:$P$95,14,FALSE)),"",VLOOKUP($A76,'8-8-06'!$B$2:$P$95,14,FALSE))</f>
      </c>
      <c r="K76" s="6">
        <f>IF(ISERROR(VLOOKUP($A76,'22-8-06'!$B$2:$P$90,14,FALSE)),"",VLOOKUP($A76,'22-8-06'!$B$2:$P$90,14,FALSE))</f>
      </c>
      <c r="L76" s="6">
        <f>IF(ISERROR(VLOOKUP($A76,'29-8-06'!$B$2:$P$95,14,FALSE)),"",VLOOKUP($A76,'29-8-06'!$B$2:$P$95,14,FALSE))</f>
        <v>0.042465277777777775</v>
      </c>
      <c r="M76" s="45">
        <f t="shared" si="8"/>
        <v>0.04197337962962963</v>
      </c>
      <c r="N76" s="45">
        <f t="shared" si="9"/>
        <v>0.04148148148148149</v>
      </c>
      <c r="O76" s="5">
        <f t="shared" si="10"/>
        <v>0.01938368055555556</v>
      </c>
      <c r="P76" s="50">
        <f t="shared" si="11"/>
        <v>0.7971614583333333</v>
      </c>
      <c r="Q76" s="47">
        <v>0.0020833333333333333</v>
      </c>
      <c r="R76" t="s">
        <v>171</v>
      </c>
    </row>
    <row r="77" spans="1:18" ht="12.75">
      <c r="A77" s="44" t="s">
        <v>151</v>
      </c>
      <c r="B77" s="44">
        <v>2006</v>
      </c>
      <c r="C77" s="5">
        <f>IF(ISERROR(VLOOKUP($A77,'2-5-06'!$B$2:$P$95,14,FALSE)),"",VLOOKUP($A77,'2-5-06'!$B$2:$P$95,14,FALSE))</f>
      </c>
      <c r="D77" s="29">
        <f>IF(ISERROR(VLOOKUP($A77,'16-5-06'!$B$2:$P$95,14,FALSE)),"",VLOOKUP($A77,'16-5-06'!$B$2:$P$95,14,FALSE))</f>
        <v>0.052835648148148145</v>
      </c>
      <c r="E77" s="6">
        <f>IF(ISERROR(VLOOKUP($A77,'30-5-06'!$B$2:$P$95,14,FALSE)),"",VLOOKUP($A77,'30-5-06'!$B$2:$P$95,14,FALSE))</f>
      </c>
      <c r="F77" s="6">
        <f>IF(ISERROR(VLOOKUP($A77,'13-6-06'!$B$2:$P$95,14,FALSE)),"",VLOOKUP($A77,'13-6-06'!$B$2:$P$95,14,FALSE))</f>
      </c>
      <c r="G77" s="6">
        <f>IF(ISERROR(VLOOKUP($A77,'27-6-06'!$B$2:$P$95,14,FALSE)),"",VLOOKUP($A77,'27-6-06'!$B$2:$P$95,14,FALSE))</f>
      </c>
      <c r="H77" s="6">
        <f>IF(ISERROR(VLOOKUP($A77,'11-7-06'!$B$2:$P$91,14,FALSE)),"",VLOOKUP($A77,'11-7-06'!$B$2:$P$91,14,FALSE))</f>
      </c>
      <c r="I77" s="6">
        <f>IF(ISERROR(VLOOKUP($A77,'25-7-06'!$B$2:$P$95,14,FALSE)),"",VLOOKUP($A77,'25-7-06'!$B$2:$P$95,14,FALSE))</f>
      </c>
      <c r="J77" s="6">
        <f>IF(ISERROR(VLOOKUP($A77,'8-8-06'!$B$2:$P$95,14,FALSE)),"",VLOOKUP($A77,'8-8-06'!$B$2:$P$95,14,FALSE))</f>
      </c>
      <c r="K77" s="6">
        <f>IF(ISERROR(VLOOKUP($A77,'22-8-06'!$B$2:$P$90,14,FALSE)),"",VLOOKUP($A77,'22-8-06'!$B$2:$P$90,14,FALSE))</f>
      </c>
      <c r="L77" s="6">
        <f>IF(ISERROR(VLOOKUP($A77,'29-8-06'!$B$2:$P$95,14,FALSE)),"",VLOOKUP($A77,'29-8-06'!$B$2:$P$95,14,FALSE))</f>
      </c>
      <c r="M77" s="45">
        <f t="shared" si="8"/>
        <v>0.052835648148148145</v>
      </c>
      <c r="N77" s="45">
        <f t="shared" si="9"/>
        <v>0.052835648148148145</v>
      </c>
      <c r="O77" s="5">
        <f t="shared" si="10"/>
        <v>0.008969907407407416</v>
      </c>
      <c r="P77" s="13">
        <f t="shared" si="11"/>
        <v>0.7867476851851852</v>
      </c>
      <c r="Q77" s="47">
        <v>0.002777777777777778</v>
      </c>
      <c r="R77" t="s">
        <v>171</v>
      </c>
    </row>
    <row r="78" spans="1:18" ht="12.75">
      <c r="A78" s="44" t="s">
        <v>146</v>
      </c>
      <c r="B78" s="44">
        <v>2006</v>
      </c>
      <c r="C78" s="29">
        <f>IF(ISERROR(VLOOKUP($A78,'2-5-06'!$B$2:$P$95,14,FALSE)),"",VLOOKUP($A78,'2-5-06'!$B$2:$P$95,14,FALSE))</f>
        <v>0.05434027777777778</v>
      </c>
      <c r="D78" s="6">
        <f>IF(ISERROR(VLOOKUP($A78,'16-5-06'!$B$2:$P$95,14,FALSE)),"",VLOOKUP($A78,'16-5-06'!$B$2:$P$95,14,FALSE))</f>
      </c>
      <c r="E78" s="6">
        <f>IF(ISERROR(VLOOKUP($A78,'30-5-06'!$B$2:$P$95,14,FALSE)),"",VLOOKUP($A78,'30-5-06'!$B$2:$P$95,14,FALSE))</f>
      </c>
      <c r="F78" s="6">
        <f>IF(ISERROR(VLOOKUP($A78,'13-6-06'!$B$2:$P$95,14,FALSE)),"",VLOOKUP($A78,'13-6-06'!$B$2:$P$95,14,FALSE))</f>
      </c>
      <c r="G78" s="6">
        <f>IF(ISERROR(VLOOKUP($A78,'27-6-06'!$B$2:$P$95,14,FALSE)),"",VLOOKUP($A78,'27-6-06'!$B$2:$P$95,14,FALSE))</f>
      </c>
      <c r="H78" s="6">
        <f>IF(ISERROR(VLOOKUP($A78,'11-7-06'!$B$2:$P$91,14,FALSE)),"",VLOOKUP($A78,'11-7-06'!$B$2:$P$91,14,FALSE))</f>
      </c>
      <c r="I78" s="6">
        <f>IF(ISERROR(VLOOKUP($A78,'25-7-06'!$B$2:$P$95,14,FALSE)),"",VLOOKUP($A78,'25-7-06'!$B$2:$P$95,14,FALSE))</f>
      </c>
      <c r="J78" s="6">
        <f>IF(ISERROR(VLOOKUP($A78,'8-8-06'!$B$2:$P$95,14,FALSE)),"",VLOOKUP($A78,'8-8-06'!$B$2:$P$95,14,FALSE))</f>
      </c>
      <c r="K78" s="6">
        <f>IF(ISERROR(VLOOKUP($A78,'22-8-06'!$B$2:$P$90,14,FALSE)),"",VLOOKUP($A78,'22-8-06'!$B$2:$P$90,14,FALSE))</f>
      </c>
      <c r="L78" s="6">
        <f>IF(ISERROR(VLOOKUP($A78,'29-8-06'!$B$2:$P$95,14,FALSE)),"",VLOOKUP($A78,'29-8-06'!$B$2:$P$95,14,FALSE))</f>
      </c>
      <c r="M78" s="45">
        <f t="shared" si="8"/>
        <v>0.05434027777777778</v>
      </c>
      <c r="N78" s="45">
        <f t="shared" si="9"/>
        <v>0.05434027777777778</v>
      </c>
      <c r="O78" s="5">
        <f t="shared" si="10"/>
        <v>0.0074652777777777825</v>
      </c>
      <c r="P78" s="13">
        <f t="shared" si="11"/>
        <v>0.7852430555555556</v>
      </c>
      <c r="Q78" s="47">
        <v>0.002777777777777778</v>
      </c>
      <c r="R78" t="s">
        <v>171</v>
      </c>
    </row>
    <row r="79" spans="1:18" ht="12.75">
      <c r="A79" s="44" t="s">
        <v>165</v>
      </c>
      <c r="B79" s="44">
        <v>2006</v>
      </c>
      <c r="C79" s="6">
        <f>IF(ISERROR(VLOOKUP($A79,'2-5-06'!$B$2:$P$95,14,FALSE)),"",VLOOKUP($A79,'2-5-06'!$B$2:$P$95,14,FALSE))</f>
      </c>
      <c r="D79" s="6">
        <f>IF(ISERROR(VLOOKUP($A79,'16-5-06'!$B$2:$P$95,14,FALSE)),"",VLOOKUP($A79,'16-5-06'!$B$2:$P$95,14,FALSE))</f>
      </c>
      <c r="E79" s="6">
        <f>IF(ISERROR(VLOOKUP($A79,'30-5-06'!$B$2:$P$95,14,FALSE)),"",VLOOKUP($A79,'30-5-06'!$B$2:$P$95,14,FALSE))</f>
      </c>
      <c r="F79" s="6">
        <f>IF(ISERROR(VLOOKUP($A79,'13-6-06'!$B$2:$P$95,14,FALSE)),"",VLOOKUP($A79,'13-6-06'!$B$2:$P$95,14,FALSE))</f>
      </c>
      <c r="G79" s="6">
        <f>IF(ISERROR(VLOOKUP($A79,'27-6-06'!$B$2:$P$95,14,FALSE)),"",VLOOKUP($A79,'27-6-06'!$B$2:$P$95,14,FALSE))</f>
      </c>
      <c r="H79" s="6">
        <f>IF(ISERROR(VLOOKUP($A79,'11-7-06'!$B$2:$P$91,14,FALSE)),"",VLOOKUP($A79,'11-7-06'!$B$2:$P$91,14,FALSE))</f>
      </c>
      <c r="I79" s="6">
        <f>IF(ISERROR(VLOOKUP($A79,'25-7-06'!$B$2:$P$95,14,FALSE)),"",VLOOKUP($A79,'25-7-06'!$B$2:$P$95,14,FALSE))</f>
      </c>
      <c r="J79" s="29">
        <f>IF(ISERROR(VLOOKUP($A79,'8-8-06'!$B$2:$P$95,14,FALSE)),"",VLOOKUP($A79,'8-8-06'!$B$2:$P$95,14,FALSE))</f>
        <v>0.04174768518518519</v>
      </c>
      <c r="K79" s="6">
        <f>IF(ISERROR(VLOOKUP($A79,'22-8-06'!$B$2:$P$90,14,FALSE)),"",VLOOKUP($A79,'22-8-06'!$B$2:$P$90,14,FALSE))</f>
      </c>
      <c r="L79" s="6">
        <f>IF(ISERROR(VLOOKUP($A79,'29-8-06'!$B$2:$P$95,14,FALSE)),"",VLOOKUP($A79,'29-8-06'!$B$2:$P$95,14,FALSE))</f>
      </c>
      <c r="M79" s="45">
        <f t="shared" si="8"/>
        <v>0.04174768518518519</v>
      </c>
      <c r="N79" s="45">
        <f t="shared" si="9"/>
        <v>0.04174768518518519</v>
      </c>
      <c r="O79" s="5">
        <f t="shared" si="10"/>
        <v>0.019363425925925923</v>
      </c>
      <c r="P79" s="13">
        <f t="shared" si="11"/>
        <v>0.7971412037037037</v>
      </c>
      <c r="Q79" s="47">
        <v>0.0020833333333333333</v>
      </c>
      <c r="R79" t="s">
        <v>171</v>
      </c>
    </row>
    <row r="80" spans="1:16" ht="12.75">
      <c r="A80" t="s">
        <v>127</v>
      </c>
      <c r="B80">
        <v>2005</v>
      </c>
      <c r="C80" s="6" t="s">
        <v>77</v>
      </c>
      <c r="D80" s="6"/>
      <c r="E80" s="6" t="s">
        <v>77</v>
      </c>
      <c r="F80" s="6" t="s">
        <v>77</v>
      </c>
      <c r="G80" s="6" t="s">
        <v>77</v>
      </c>
      <c r="H80" s="6" t="s">
        <v>77</v>
      </c>
      <c r="I80" s="6" t="s">
        <v>77</v>
      </c>
      <c r="J80" s="29">
        <v>0.03961805555555556</v>
      </c>
      <c r="K80" s="6" t="s">
        <v>77</v>
      </c>
      <c r="L80" s="6" t="s">
        <v>77</v>
      </c>
      <c r="M80" s="6">
        <f t="shared" si="8"/>
        <v>0.03961805555555556</v>
      </c>
      <c r="N80" s="6">
        <f t="shared" si="9"/>
        <v>0.03961805555555556</v>
      </c>
      <c r="O80" s="5">
        <f t="shared" si="10"/>
        <v>0.019409722222222224</v>
      </c>
      <c r="P80" s="13">
        <f t="shared" si="11"/>
        <v>0.7971875</v>
      </c>
    </row>
    <row r="81" spans="1:16" ht="12.75">
      <c r="A81" s="44" t="s">
        <v>138</v>
      </c>
      <c r="B81" s="44">
        <v>2006</v>
      </c>
      <c r="C81" s="29">
        <f>IF(ISERROR(VLOOKUP($A81,'2-5-06'!$B$2:$P$95,14,FALSE)),"",VLOOKUP($A81,'2-5-06'!$B$2:$P$95,14,FALSE))</f>
        <v>0.049374999999999995</v>
      </c>
      <c r="D81" s="29">
        <f>IF(ISERROR(VLOOKUP($A81,'16-5-06'!$B$2:$P$95,14,FALSE)),"",VLOOKUP($A81,'16-5-06'!$B$2:$P$95,14,FALSE))</f>
        <v>0.04690972222222223</v>
      </c>
      <c r="E81" s="6">
        <f>IF(ISERROR(VLOOKUP($A81,'30-5-06'!$B$2:$P$95,14,FALSE)),"",VLOOKUP($A81,'30-5-06'!$B$2:$P$95,14,FALSE))</f>
        <v>0.04704861111111111</v>
      </c>
      <c r="F81" s="29">
        <f>IF(ISERROR(VLOOKUP($A81,'13-6-06'!$B$2:$P$95,14,FALSE)),"",VLOOKUP($A81,'13-6-06'!$B$2:$P$95,14,FALSE))</f>
        <v>0.045</v>
      </c>
      <c r="G81" s="6">
        <f>IF(ISERROR(VLOOKUP($A81,'27-6-06'!$B$2:$P$95,14,FALSE)),"",VLOOKUP($A81,'27-6-06'!$B$2:$P$95,14,FALSE))</f>
      </c>
      <c r="H81" s="6">
        <f>IF(ISERROR(VLOOKUP($A81,'11-7-06'!$B$2:$P$91,14,FALSE)),"",VLOOKUP($A81,'11-7-06'!$B$2:$P$91,14,FALSE))</f>
        <v>0.04505787037037037</v>
      </c>
      <c r="I81" s="29">
        <f>IF(ISERROR(VLOOKUP($A81,'25-7-06'!$B$2:$P$95,14,FALSE)),"",VLOOKUP($A81,'25-7-06'!$B$2:$P$95,14,FALSE))</f>
        <v>0.04479166666666667</v>
      </c>
      <c r="J81" s="29">
        <f>IF(ISERROR(VLOOKUP($A81,'8-8-06'!$B$2:$P$95,14,FALSE)),"",VLOOKUP($A81,'8-8-06'!$B$2:$P$95,14,FALSE))</f>
        <v>0.043159722222222224</v>
      </c>
      <c r="K81" s="6">
        <f>IF(ISERROR(VLOOKUP($A81,'22-8-06'!$B$2:$P$90,14,FALSE)),"",VLOOKUP($A81,'22-8-06'!$B$2:$P$90,14,FALSE))</f>
        <v>0.0439699074074074</v>
      </c>
      <c r="L81" s="29">
        <f>IF(ISERROR(VLOOKUP($A81,'29-8-06'!$B$2:$P$95,14,FALSE)),"",VLOOKUP($A81,'29-8-06'!$B$2:$P$95,14,FALSE))</f>
        <v>0.042187499999999996</v>
      </c>
      <c r="M81" s="45">
        <f t="shared" si="8"/>
        <v>0.04527777777777778</v>
      </c>
      <c r="N81" s="45">
        <f t="shared" si="9"/>
        <v>0.042187499999999996</v>
      </c>
      <c r="O81" s="5">
        <f t="shared" si="10"/>
        <v>0.0152951388888889</v>
      </c>
      <c r="P81" s="50">
        <f t="shared" si="11"/>
        <v>0.7930729166666667</v>
      </c>
    </row>
    <row r="82" spans="1:18" ht="12.75">
      <c r="A82" s="44" t="s">
        <v>141</v>
      </c>
      <c r="B82" s="44">
        <v>2006</v>
      </c>
      <c r="C82" s="29">
        <f>IF(ISERROR(VLOOKUP($A82,'2-5-06'!$B$2:$P$95,14,FALSE)),"",VLOOKUP($A82,'2-5-06'!$B$2:$P$95,14,FALSE))</f>
        <v>0.05634259259259259</v>
      </c>
      <c r="D82" s="6">
        <f>IF(ISERROR(VLOOKUP($A82,'16-5-06'!$B$2:$P$95,14,FALSE)),"",VLOOKUP($A82,'16-5-06'!$B$2:$P$95,14,FALSE))</f>
      </c>
      <c r="E82" s="6" t="str">
        <f>IF(ISERROR(VLOOKUP($A82,'30-5-06'!$B$2:$P$95,14,FALSE)),"",VLOOKUP($A82,'30-5-06'!$B$2:$P$95,14,FALSE))</f>
        <v>dnf</v>
      </c>
      <c r="F82" s="6">
        <f>IF(ISERROR(VLOOKUP($A82,'13-6-06'!$B$2:$P$95,14,FALSE)),"",VLOOKUP($A82,'13-6-06'!$B$2:$P$95,14,FALSE))</f>
      </c>
      <c r="G82" s="6">
        <f>IF(ISERROR(VLOOKUP($A82,'27-6-06'!$B$2:$P$95,14,FALSE)),"",VLOOKUP($A82,'27-6-06'!$B$2:$P$95,14,FALSE))</f>
      </c>
      <c r="H82" s="6">
        <f>IF(ISERROR(VLOOKUP($A82,'11-7-06'!$B$2:$P$91,14,FALSE)),"",VLOOKUP($A82,'11-7-06'!$B$2:$P$91,14,FALSE))</f>
      </c>
      <c r="I82" s="6">
        <f>IF(ISERROR(VLOOKUP($A82,'25-7-06'!$B$2:$P$95,14,FALSE)),"",VLOOKUP($A82,'25-7-06'!$B$2:$P$95,14,FALSE))</f>
      </c>
      <c r="J82" s="6">
        <f>IF(ISERROR(VLOOKUP($A82,'8-8-06'!$B$2:$P$95,14,FALSE)),"",VLOOKUP($A82,'8-8-06'!$B$2:$P$95,14,FALSE))</f>
      </c>
      <c r="K82" s="6">
        <f>IF(ISERROR(VLOOKUP($A82,'22-8-06'!$B$2:$P$90,14,FALSE)),"",VLOOKUP($A82,'22-8-06'!$B$2:$P$90,14,FALSE))</f>
      </c>
      <c r="L82" s="6">
        <f>IF(ISERROR(VLOOKUP($A82,'29-8-06'!$B$2:$P$95,14,FALSE)),"",VLOOKUP($A82,'29-8-06'!$B$2:$P$95,14,FALSE))</f>
      </c>
      <c r="M82" s="45">
        <f t="shared" si="8"/>
        <v>0.05634259259259259</v>
      </c>
      <c r="N82" s="45">
        <f t="shared" si="9"/>
        <v>0.05634259259259259</v>
      </c>
      <c r="O82" s="5">
        <f t="shared" si="10"/>
        <v>0.006157407407407415</v>
      </c>
      <c r="P82" s="13">
        <f t="shared" si="11"/>
        <v>0.7839351851851852</v>
      </c>
      <c r="Q82" s="47">
        <v>0.003472222222222222</v>
      </c>
      <c r="R82" t="s">
        <v>171</v>
      </c>
    </row>
    <row r="83" spans="1:16" ht="12.75">
      <c r="A83" t="s">
        <v>22</v>
      </c>
      <c r="B83">
        <v>2003</v>
      </c>
      <c r="C83" s="6">
        <v>0.04956018518518518</v>
      </c>
      <c r="D83" s="6" t="s">
        <v>77</v>
      </c>
      <c r="E83" s="6" t="s">
        <v>77</v>
      </c>
      <c r="F83" s="6">
        <v>0.04909722222222222</v>
      </c>
      <c r="G83" s="6">
        <v>0.048344907407407406</v>
      </c>
      <c r="H83" s="6" t="s">
        <v>12</v>
      </c>
      <c r="I83" s="6" t="s">
        <v>77</v>
      </c>
      <c r="J83" s="6" t="s">
        <v>77</v>
      </c>
      <c r="K83" s="6" t="s">
        <v>77</v>
      </c>
      <c r="L83" s="6"/>
      <c r="M83" s="6">
        <f t="shared" si="8"/>
        <v>0.049000771604938265</v>
      </c>
      <c r="N83" s="6">
        <f t="shared" si="9"/>
        <v>0.048344907407407406</v>
      </c>
      <c r="O83" s="5">
        <f t="shared" si="10"/>
        <v>0.010354938271604948</v>
      </c>
      <c r="P83" s="13">
        <f t="shared" si="11"/>
        <v>0.7881327160493827</v>
      </c>
    </row>
    <row r="84" spans="1:18" ht="12.75">
      <c r="A84" s="44" t="s">
        <v>26</v>
      </c>
      <c r="B84" s="44">
        <v>2006</v>
      </c>
      <c r="C84" s="6">
        <f>IF(ISERROR(VLOOKUP($A84,'2-5-06'!$B$2:$P$95,14,FALSE)),"",VLOOKUP($A84,'2-5-06'!$B$2:$P$95,14,FALSE))</f>
        <v>0.047002314814814816</v>
      </c>
      <c r="D84" s="6">
        <f>IF(ISERROR(VLOOKUP($A84,'16-5-06'!$B$2:$P$95,14,FALSE)),"",VLOOKUP($A84,'16-5-06'!$B$2:$P$95,14,FALSE))</f>
        <v>0.04594907407407408</v>
      </c>
      <c r="E84" s="6">
        <f>IF(ISERROR(VLOOKUP($A84,'30-5-06'!$B$2:$P$95,14,FALSE)),"",VLOOKUP($A84,'30-5-06'!$B$2:$P$95,14,FALSE))</f>
      </c>
      <c r="F84" s="6">
        <f>IF(ISERROR(VLOOKUP($A84,'13-6-06'!$B$2:$P$95,14,FALSE)),"",VLOOKUP($A84,'13-6-06'!$B$2:$P$95,14,FALSE))</f>
      </c>
      <c r="G84" s="6">
        <f>IF(ISERROR(VLOOKUP($A84,'27-6-06'!$B$2:$P$95,14,FALSE)),"",VLOOKUP($A84,'27-6-06'!$B$2:$P$95,14,FALSE))</f>
      </c>
      <c r="H84" s="6">
        <f>IF(ISERROR(VLOOKUP($A84,'11-7-06'!$B$2:$P$91,14,FALSE)),"",VLOOKUP($A84,'11-7-06'!$B$2:$P$91,14,FALSE))</f>
      </c>
      <c r="I84" s="6">
        <f>IF(ISERROR(VLOOKUP($A84,'25-7-06'!$B$2:$P$95,14,FALSE)),"",VLOOKUP($A84,'25-7-06'!$B$2:$P$95,14,FALSE))</f>
      </c>
      <c r="J84" s="6">
        <f>IF(ISERROR(VLOOKUP($A84,'8-8-06'!$B$2:$P$95,14,FALSE)),"",VLOOKUP($A84,'8-8-06'!$B$2:$P$95,14,FALSE))</f>
      </c>
      <c r="K84" s="6">
        <f>IF(ISERROR(VLOOKUP($A84,'22-8-06'!$B$2:$P$90,14,FALSE)),"",VLOOKUP($A84,'22-8-06'!$B$2:$P$90,14,FALSE))</f>
      </c>
      <c r="L84" s="6">
        <f>IF(ISERROR(VLOOKUP($A84,'29-8-06'!$B$2:$P$95,14,FALSE)),"",VLOOKUP($A84,'29-8-06'!$B$2:$P$95,14,FALSE))</f>
        <v>0.04644675925925921</v>
      </c>
      <c r="M84" s="45">
        <f t="shared" si="8"/>
        <v>0.046466049382716035</v>
      </c>
      <c r="N84" s="45">
        <f t="shared" si="9"/>
        <v>0.04594907407407408</v>
      </c>
      <c r="O84" s="5">
        <f t="shared" si="10"/>
        <v>0.013514660493827166</v>
      </c>
      <c r="P84" s="50">
        <f t="shared" si="11"/>
        <v>0.791292438271605</v>
      </c>
      <c r="Q84" s="47">
        <v>0.0006944444444444445</v>
      </c>
      <c r="R84" t="s">
        <v>174</v>
      </c>
    </row>
    <row r="85" spans="1:16" ht="12.75">
      <c r="A85" t="s">
        <v>26</v>
      </c>
      <c r="B85">
        <v>2005</v>
      </c>
      <c r="C85" s="6">
        <v>0.04753472222222222</v>
      </c>
      <c r="D85" s="6"/>
      <c r="E85" s="6">
        <v>0.04585648148148148</v>
      </c>
      <c r="F85" s="6" t="s">
        <v>77</v>
      </c>
      <c r="G85" s="6" t="s">
        <v>77</v>
      </c>
      <c r="H85" s="6">
        <v>0.046469907407407404</v>
      </c>
      <c r="I85" s="6">
        <v>0.045474537037037036</v>
      </c>
      <c r="J85" s="6" t="s">
        <v>77</v>
      </c>
      <c r="K85" s="6">
        <v>0.0444212962962963</v>
      </c>
      <c r="L85" s="29">
        <v>0.04363425925925926</v>
      </c>
      <c r="M85" s="6">
        <f t="shared" si="8"/>
        <v>0.045565200617283946</v>
      </c>
      <c r="N85" s="6">
        <f t="shared" si="9"/>
        <v>0.04363425925925926</v>
      </c>
      <c r="O85" s="5">
        <f t="shared" si="10"/>
        <v>0.01442804783950618</v>
      </c>
      <c r="P85" s="13">
        <f t="shared" si="11"/>
        <v>0.7922058256172839</v>
      </c>
    </row>
    <row r="86" spans="1:16" ht="12.75">
      <c r="A86" t="s">
        <v>26</v>
      </c>
      <c r="B86">
        <v>2004</v>
      </c>
      <c r="C86" s="6" t="s">
        <v>77</v>
      </c>
      <c r="D86" s="6">
        <v>0.044699074074074065</v>
      </c>
      <c r="E86" s="6" t="s">
        <v>77</v>
      </c>
      <c r="F86" s="6">
        <v>0.04534722222222222</v>
      </c>
      <c r="G86" s="6" t="s">
        <v>77</v>
      </c>
      <c r="H86" s="6">
        <v>0.04506944444444445</v>
      </c>
      <c r="I86" s="6">
        <v>0.04547453703703704</v>
      </c>
      <c r="J86" s="6" t="s">
        <v>77</v>
      </c>
      <c r="K86" s="6">
        <v>0.04809027777777778</v>
      </c>
      <c r="L86" s="6">
        <v>0.046157407407407404</v>
      </c>
      <c r="M86" s="6">
        <f t="shared" si="8"/>
        <v>0.04580632716049383</v>
      </c>
      <c r="N86" s="6">
        <f t="shared" si="9"/>
        <v>0.044699074074074065</v>
      </c>
      <c r="O86" s="5">
        <f t="shared" si="10"/>
        <v>0.013775077160493837</v>
      </c>
      <c r="P86" s="13">
        <f t="shared" si="11"/>
        <v>0.7915528549382717</v>
      </c>
    </row>
    <row r="87" spans="1:16" ht="12.75">
      <c r="A87" t="s">
        <v>26</v>
      </c>
      <c r="B87">
        <v>2003</v>
      </c>
      <c r="C87" s="6" t="s">
        <v>77</v>
      </c>
      <c r="D87" s="29">
        <v>0.04723379629629629</v>
      </c>
      <c r="E87" s="6" t="s">
        <v>77</v>
      </c>
      <c r="F87" s="29">
        <v>0.04552083333333333</v>
      </c>
      <c r="G87" s="29">
        <v>0.04548611111111111</v>
      </c>
      <c r="H87" s="6">
        <v>0.0459375</v>
      </c>
      <c r="I87" s="6" t="s">
        <v>77</v>
      </c>
      <c r="J87" s="6" t="s">
        <v>77</v>
      </c>
      <c r="K87" s="29">
        <v>0.04395833333333333</v>
      </c>
      <c r="L87" s="6">
        <v>0.04395833333333333</v>
      </c>
      <c r="M87" s="6">
        <f t="shared" si="8"/>
        <v>0.0453491512345679</v>
      </c>
      <c r="N87" s="6">
        <f t="shared" si="9"/>
        <v>0.04395833333333333</v>
      </c>
      <c r="O87" s="5">
        <f t="shared" si="10"/>
        <v>0.014374035493827174</v>
      </c>
      <c r="P87" s="13">
        <f t="shared" si="11"/>
        <v>0.792151813271605</v>
      </c>
    </row>
    <row r="88" spans="1:16" ht="12.75">
      <c r="A88" s="44" t="s">
        <v>14</v>
      </c>
      <c r="B88" s="44">
        <v>2006</v>
      </c>
      <c r="C88" s="29">
        <f>IF(ISERROR(VLOOKUP($A88,'2-5-06'!$B$2:$P$95,14,FALSE)),"",VLOOKUP($A88,'2-5-06'!$B$2:$P$95,14,FALSE))</f>
        <v>0.03909722222222223</v>
      </c>
      <c r="D88" s="6">
        <f>IF(ISERROR(VLOOKUP($A88,'16-5-06'!$B$2:$P$95,14,FALSE)),"",VLOOKUP($A88,'16-5-06'!$B$2:$P$95,14,FALSE))</f>
      </c>
      <c r="E88" s="29">
        <f>IF(ISERROR(VLOOKUP($A88,'30-5-06'!$B$2:$P$95,14,FALSE)),"",VLOOKUP($A88,'30-5-06'!$B$2:$P$95,14,FALSE))</f>
        <v>0.03891203703703704</v>
      </c>
      <c r="F88" s="29">
        <f>IF(ISERROR(VLOOKUP($A88,'13-6-06'!$B$2:$P$95,14,FALSE)),"",VLOOKUP($A88,'13-6-06'!$B$2:$P$95,14,FALSE))</f>
        <v>0.03858796296296296</v>
      </c>
      <c r="G88" s="6">
        <f>IF(ISERROR(VLOOKUP($A88,'27-6-06'!$B$2:$P$95,14,FALSE)),"",VLOOKUP($A88,'27-6-06'!$B$2:$P$95,14,FALSE))</f>
      </c>
      <c r="H88" s="29">
        <f>IF(ISERROR(VLOOKUP($A88,'11-7-06'!$B$2:$P$91,14,FALSE)),"",VLOOKUP($A88,'11-7-06'!$B$2:$P$91,14,FALSE))</f>
        <v>0.037789351851851845</v>
      </c>
      <c r="I88" s="6">
        <f>IF(ISERROR(VLOOKUP($A88,'25-7-06'!$B$2:$P$95,14,FALSE)),"",VLOOKUP($A88,'25-7-06'!$B$2:$P$95,14,FALSE))</f>
      </c>
      <c r="J88" s="6">
        <f>IF(ISERROR(VLOOKUP($A88,'8-8-06'!$B$2:$P$95,14,FALSE)),"",VLOOKUP($A88,'8-8-06'!$B$2:$P$95,14,FALSE))</f>
      </c>
      <c r="K88" s="29">
        <f>IF(ISERROR(VLOOKUP($A88,'22-8-06'!$B$2:$P$90,14,FALSE)),"",VLOOKUP($A88,'22-8-06'!$B$2:$P$90,14,FALSE))</f>
        <v>0.03715277777777778</v>
      </c>
      <c r="L88" s="6">
        <f>IF(ISERROR(VLOOKUP($A88,'29-8-06'!$B$2:$P$95,14,FALSE)),"",VLOOKUP($A88,'29-8-06'!$B$2:$P$95,14,FALSE))</f>
      </c>
      <c r="M88" s="45">
        <f t="shared" si="8"/>
        <v>0.03830787037037037</v>
      </c>
      <c r="N88" s="45">
        <f t="shared" si="9"/>
        <v>0.03715277777777778</v>
      </c>
      <c r="O88" s="5">
        <f t="shared" si="10"/>
        <v>0.021297453703703707</v>
      </c>
      <c r="P88" s="13">
        <f t="shared" si="11"/>
        <v>0.7990752314814815</v>
      </c>
    </row>
    <row r="89" spans="1:16" ht="12.75">
      <c r="A89" t="s">
        <v>14</v>
      </c>
      <c r="B89">
        <v>2005</v>
      </c>
      <c r="C89" s="6" t="s">
        <v>77</v>
      </c>
      <c r="D89" s="6"/>
      <c r="E89" s="6" t="s">
        <v>77</v>
      </c>
      <c r="F89" s="6" t="s">
        <v>77</v>
      </c>
      <c r="G89" s="6" t="s">
        <v>77</v>
      </c>
      <c r="H89" s="6" t="s">
        <v>77</v>
      </c>
      <c r="I89" s="29">
        <v>0.03975694444444445</v>
      </c>
      <c r="J89" s="6" t="s">
        <v>77</v>
      </c>
      <c r="K89" s="6" t="s">
        <v>77</v>
      </c>
      <c r="L89" s="29">
        <v>0.03914351851851852</v>
      </c>
      <c r="M89" s="6">
        <f t="shared" si="8"/>
        <v>0.03945023148148148</v>
      </c>
      <c r="N89" s="6">
        <f t="shared" si="9"/>
        <v>0.03914351851851852</v>
      </c>
      <c r="O89" s="5">
        <f t="shared" si="10"/>
        <v>0.01973090277777778</v>
      </c>
      <c r="P89" s="13">
        <f t="shared" si="11"/>
        <v>0.7975086805555556</v>
      </c>
    </row>
    <row r="90" spans="1:16" ht="12.75">
      <c r="A90" t="s">
        <v>14</v>
      </c>
      <c r="B90">
        <v>2004</v>
      </c>
      <c r="C90" s="6">
        <v>0.043333333333333335</v>
      </c>
      <c r="D90" s="6" t="s">
        <v>77</v>
      </c>
      <c r="E90" s="6" t="s">
        <v>77</v>
      </c>
      <c r="F90" s="29">
        <v>0.04155092592592592</v>
      </c>
      <c r="G90" s="6">
        <v>0.041875</v>
      </c>
      <c r="H90" s="6" t="s">
        <v>77</v>
      </c>
      <c r="I90" s="29">
        <v>0.04116898148148149</v>
      </c>
      <c r="J90" s="29">
        <v>0.04111111111111111</v>
      </c>
      <c r="K90" s="6" t="s">
        <v>77</v>
      </c>
      <c r="L90" s="6"/>
      <c r="M90" s="6">
        <f t="shared" si="8"/>
        <v>0.04180787037037037</v>
      </c>
      <c r="N90" s="6">
        <f t="shared" si="9"/>
        <v>0.04111111111111111</v>
      </c>
      <c r="O90" s="5">
        <f t="shared" si="10"/>
        <v>0.017568287037037042</v>
      </c>
      <c r="P90" s="13">
        <f t="shared" si="11"/>
        <v>0.7953460648148148</v>
      </c>
    </row>
    <row r="91" spans="1:16" ht="12.75">
      <c r="A91" t="s">
        <v>14</v>
      </c>
      <c r="B91">
        <v>2003</v>
      </c>
      <c r="C91" s="6" t="s">
        <v>77</v>
      </c>
      <c r="D91" s="29">
        <v>0.04484953703703705</v>
      </c>
      <c r="E91" s="6" t="s">
        <v>77</v>
      </c>
      <c r="F91" s="6" t="s">
        <v>77</v>
      </c>
      <c r="G91" s="29">
        <v>0.044803240740740734</v>
      </c>
      <c r="H91" s="6">
        <v>0.044988425925925925</v>
      </c>
      <c r="I91" s="29">
        <v>0.04424768518518518</v>
      </c>
      <c r="J91" s="29">
        <v>0.04215277777777778</v>
      </c>
      <c r="K91" s="6">
        <v>0.04248842592592592</v>
      </c>
      <c r="L91" s="29">
        <v>0.04209490740740741</v>
      </c>
      <c r="M91" s="6">
        <f t="shared" si="8"/>
        <v>0.04366071428571428</v>
      </c>
      <c r="N91" s="6">
        <f t="shared" si="9"/>
        <v>0.04209490740740741</v>
      </c>
      <c r="O91" s="5">
        <f t="shared" si="10"/>
        <v>0.01614996693121694</v>
      </c>
      <c r="P91" s="13">
        <f t="shared" si="11"/>
        <v>0.7939277447089947</v>
      </c>
    </row>
    <row r="92" spans="1:16" ht="12.75">
      <c r="A92" t="s">
        <v>121</v>
      </c>
      <c r="B92">
        <v>2005</v>
      </c>
      <c r="C92" s="6" t="s">
        <v>77</v>
      </c>
      <c r="D92" s="6"/>
      <c r="E92" s="6" t="s">
        <v>77</v>
      </c>
      <c r="F92" s="6" t="s">
        <v>77</v>
      </c>
      <c r="G92" s="6" t="s">
        <v>77</v>
      </c>
      <c r="H92" s="6" t="s">
        <v>77</v>
      </c>
      <c r="I92" s="29">
        <v>0.04120370370370371</v>
      </c>
      <c r="J92" s="6" t="s">
        <v>77</v>
      </c>
      <c r="K92" s="6">
        <v>0.041851851851851855</v>
      </c>
      <c r="L92" s="29">
        <v>0.04109953703703704</v>
      </c>
      <c r="M92" s="6">
        <f t="shared" si="8"/>
        <v>0.041385030864197536</v>
      </c>
      <c r="N92" s="6">
        <f t="shared" si="9"/>
        <v>0.04109953703703704</v>
      </c>
      <c r="O92" s="5">
        <f t="shared" si="10"/>
        <v>0.0177854938271605</v>
      </c>
      <c r="P92" s="13">
        <f t="shared" si="11"/>
        <v>0.7955632716049383</v>
      </c>
    </row>
    <row r="93" spans="1:16" ht="12.75">
      <c r="A93" s="44" t="s">
        <v>86</v>
      </c>
      <c r="B93" s="44">
        <v>2006</v>
      </c>
      <c r="C93" s="29">
        <f>IF(ISERROR(VLOOKUP($A93,'2-5-06'!$B$2:$P$95,14,FALSE)),"",VLOOKUP($A93,'2-5-06'!$B$2:$P$95,14,FALSE))</f>
        <v>0.040138888888888884</v>
      </c>
      <c r="D93" s="6">
        <f>IF(ISERROR(VLOOKUP($A93,'16-5-06'!$B$2:$P$95,14,FALSE)),"",VLOOKUP($A93,'16-5-06'!$B$2:$P$95,14,FALSE))</f>
      </c>
      <c r="E93" s="6">
        <f>IF(ISERROR(VLOOKUP($A93,'30-5-06'!$B$2:$P$95,14,FALSE)),"",VLOOKUP($A93,'30-5-06'!$B$2:$P$95,14,FALSE))</f>
      </c>
      <c r="F93" s="6">
        <f>IF(ISERROR(VLOOKUP($A93,'13-6-06'!$B$2:$P$95,14,FALSE)),"",VLOOKUP($A93,'13-6-06'!$B$2:$P$95,14,FALSE))</f>
      </c>
      <c r="G93" s="6">
        <f>IF(ISERROR(VLOOKUP($A93,'27-6-06'!$B$2:$P$95,14,FALSE)),"",VLOOKUP($A93,'27-6-06'!$B$2:$P$95,14,FALSE))</f>
      </c>
      <c r="H93" s="6">
        <f>IF(ISERROR(VLOOKUP($A93,'11-7-06'!$B$2:$P$91,14,FALSE)),"",VLOOKUP($A93,'11-7-06'!$B$2:$P$91,14,FALSE))</f>
      </c>
      <c r="I93" s="6">
        <f>IF(ISERROR(VLOOKUP($A93,'25-7-06'!$B$2:$P$95,14,FALSE)),"",VLOOKUP($A93,'25-7-06'!$B$2:$P$95,14,FALSE))</f>
        <v>0.04043981481481482</v>
      </c>
      <c r="J93" s="6">
        <f>IF(ISERROR(VLOOKUP($A93,'8-8-06'!$B$2:$P$95,14,FALSE)),"",VLOOKUP($A93,'8-8-06'!$B$2:$P$95,14,FALSE))</f>
      </c>
      <c r="K93" s="6">
        <f>IF(ISERROR(VLOOKUP($A93,'22-8-06'!$B$2:$P$90,14,FALSE)),"",VLOOKUP($A93,'22-8-06'!$B$2:$P$90,14,FALSE))</f>
      </c>
      <c r="L93" s="6">
        <f>IF(ISERROR(VLOOKUP($A93,'29-8-06'!$B$2:$P$95,14,FALSE)),"",VLOOKUP($A93,'29-8-06'!$B$2:$P$95,14,FALSE))</f>
      </c>
      <c r="M93" s="45">
        <f t="shared" si="8"/>
        <v>0.040289351851851854</v>
      </c>
      <c r="N93" s="45">
        <f t="shared" si="9"/>
        <v>0.040138888888888884</v>
      </c>
      <c r="O93" s="5">
        <f t="shared" si="10"/>
        <v>0.018813657407407418</v>
      </c>
      <c r="P93" s="13">
        <f t="shared" si="11"/>
        <v>0.7965914351851852</v>
      </c>
    </row>
    <row r="94" spans="1:16" ht="12.75">
      <c r="A94" t="s">
        <v>86</v>
      </c>
      <c r="B94">
        <v>2004</v>
      </c>
      <c r="C94" s="6" t="s">
        <v>77</v>
      </c>
      <c r="D94" s="6" t="s">
        <v>77</v>
      </c>
      <c r="E94" s="6" t="s">
        <v>77</v>
      </c>
      <c r="F94" s="6"/>
      <c r="G94" s="6" t="s">
        <v>77</v>
      </c>
      <c r="H94" s="6" t="s">
        <v>77</v>
      </c>
      <c r="I94" s="6" t="s">
        <v>77</v>
      </c>
      <c r="J94" s="6" t="s">
        <v>77</v>
      </c>
      <c r="K94" s="6" t="s">
        <v>77</v>
      </c>
      <c r="L94" s="29">
        <v>0.040462962962962964</v>
      </c>
      <c r="M94" s="6">
        <f t="shared" si="8"/>
        <v>0.040462962962962964</v>
      </c>
      <c r="N94" s="6">
        <f t="shared" si="9"/>
        <v>0.040462962962962964</v>
      </c>
      <c r="O94" s="5">
        <f t="shared" si="10"/>
        <v>0.01856481481481482</v>
      </c>
      <c r="P94" s="13">
        <f t="shared" si="11"/>
        <v>0.7963425925925927</v>
      </c>
    </row>
    <row r="95" spans="1:16" ht="12.75">
      <c r="A95" t="s">
        <v>86</v>
      </c>
      <c r="B95">
        <v>2003</v>
      </c>
      <c r="C95" s="6" t="s">
        <v>77</v>
      </c>
      <c r="D95" s="6" t="s">
        <v>77</v>
      </c>
      <c r="E95" s="6" t="s">
        <v>77</v>
      </c>
      <c r="F95" s="29">
        <v>0.0441087962962963</v>
      </c>
      <c r="G95" s="6" t="s">
        <v>77</v>
      </c>
      <c r="H95" s="6" t="s">
        <v>77</v>
      </c>
      <c r="I95" s="6" t="s">
        <v>77</v>
      </c>
      <c r="J95" s="6" t="s">
        <v>77</v>
      </c>
      <c r="K95" s="6" t="s">
        <v>77</v>
      </c>
      <c r="L95" s="6"/>
      <c r="M95" s="6">
        <f t="shared" si="8"/>
        <v>0.0441087962962963</v>
      </c>
      <c r="N95" s="6">
        <f t="shared" si="9"/>
        <v>0.0441087962962963</v>
      </c>
      <c r="O95" s="5">
        <f t="shared" si="10"/>
        <v>0.014918981481481484</v>
      </c>
      <c r="P95" s="13">
        <f t="shared" si="11"/>
        <v>0.7926967592592593</v>
      </c>
    </row>
    <row r="96" spans="1:16" ht="12.75">
      <c r="A96" t="s">
        <v>109</v>
      </c>
      <c r="B96">
        <v>2005</v>
      </c>
      <c r="C96" s="6" t="s">
        <v>77</v>
      </c>
      <c r="D96" s="6"/>
      <c r="E96" s="29">
        <v>0.042256944444444444</v>
      </c>
      <c r="F96" s="6">
        <v>0.04328703703703704</v>
      </c>
      <c r="G96" s="6" t="s">
        <v>77</v>
      </c>
      <c r="H96" s="6" t="s">
        <v>77</v>
      </c>
      <c r="I96" s="6" t="s">
        <v>77</v>
      </c>
      <c r="J96" s="6">
        <v>0.044305555555555556</v>
      </c>
      <c r="K96" s="29">
        <v>0.04219907407407408</v>
      </c>
      <c r="L96" s="6" t="s">
        <v>77</v>
      </c>
      <c r="M96" s="6">
        <f t="shared" si="8"/>
        <v>0.043012152777777785</v>
      </c>
      <c r="N96" s="6">
        <f t="shared" si="9"/>
        <v>0.04219907407407408</v>
      </c>
      <c r="O96" s="5">
        <f t="shared" si="10"/>
        <v>0.01642216435185185</v>
      </c>
      <c r="P96" s="13">
        <f t="shared" si="11"/>
        <v>0.7941999421296296</v>
      </c>
    </row>
    <row r="97" spans="1:16" ht="12.75">
      <c r="A97" t="s">
        <v>35</v>
      </c>
      <c r="B97">
        <v>2005</v>
      </c>
      <c r="C97" s="6">
        <v>0.046585648148148154</v>
      </c>
      <c r="D97" s="6" t="s">
        <v>77</v>
      </c>
      <c r="E97" s="6">
        <v>0.04594907407407407</v>
      </c>
      <c r="F97" s="6">
        <v>0.0454861111111111</v>
      </c>
      <c r="G97" s="6" t="s">
        <v>77</v>
      </c>
      <c r="H97" s="6" t="s">
        <v>77</v>
      </c>
      <c r="I97" s="6" t="s">
        <v>77</v>
      </c>
      <c r="J97" s="6">
        <v>0.048553240740740744</v>
      </c>
      <c r="K97" s="6">
        <v>0.04524305555555556</v>
      </c>
      <c r="L97" s="6">
        <v>0.04556712962962963</v>
      </c>
      <c r="M97" s="6">
        <f t="shared" si="8"/>
        <v>0.04623070987654321</v>
      </c>
      <c r="N97" s="6">
        <f t="shared" si="9"/>
        <v>0.04524305555555556</v>
      </c>
      <c r="O97" s="5">
        <f t="shared" si="10"/>
        <v>0.013290895061728404</v>
      </c>
      <c r="P97" s="13">
        <f t="shared" si="11"/>
        <v>0.7910686728395062</v>
      </c>
    </row>
    <row r="98" spans="1:16" ht="12.75">
      <c r="A98" t="s">
        <v>35</v>
      </c>
      <c r="B98">
        <v>2004</v>
      </c>
      <c r="C98" s="6" t="s">
        <v>77</v>
      </c>
      <c r="D98" s="6" t="s">
        <v>77</v>
      </c>
      <c r="E98" s="6" t="s">
        <v>77</v>
      </c>
      <c r="F98" s="6" t="s">
        <v>77</v>
      </c>
      <c r="G98" s="6">
        <v>0.04612268518518518</v>
      </c>
      <c r="H98" s="6" t="s">
        <v>77</v>
      </c>
      <c r="I98" s="6" t="s">
        <v>77</v>
      </c>
      <c r="J98" s="6" t="s">
        <v>77</v>
      </c>
      <c r="K98" s="6">
        <v>0.05006944444444445</v>
      </c>
      <c r="L98" s="6">
        <v>0.04424768518518518</v>
      </c>
      <c r="M98" s="6">
        <f aca="true" t="shared" si="12" ref="M98:M129">AVERAGE(L98,K98,J98,I98,H98,G98,F98,E98,D98,C98)</f>
        <v>0.04681327160493828</v>
      </c>
      <c r="N98" s="6">
        <f aca="true" t="shared" si="13" ref="N98:N129">MIN(L98,K98,J98,I98,H98,G98,F98,E98,D98,C98)</f>
        <v>0.04424768518518518</v>
      </c>
      <c r="O98" s="5">
        <f aca="true" t="shared" si="14" ref="O98:O129">TIMEVALUE("1:25:00")-(M98+N98)/2+Q98</f>
        <v>0.01349729938271605</v>
      </c>
      <c r="P98" s="13">
        <f aca="true" t="shared" si="15" ref="P98:P129">P$1+O98</f>
        <v>0.7912750771604938</v>
      </c>
    </row>
    <row r="99" spans="1:16" ht="12.75">
      <c r="A99" t="s">
        <v>35</v>
      </c>
      <c r="B99">
        <v>2003</v>
      </c>
      <c r="C99" s="29">
        <v>0.04282407407407408</v>
      </c>
      <c r="D99" s="6">
        <v>0.045925925925925926</v>
      </c>
      <c r="E99" s="29">
        <v>0.042442129629629635</v>
      </c>
      <c r="F99" s="6">
        <v>0.045011574074074065</v>
      </c>
      <c r="G99" s="6">
        <v>0.04392361111111111</v>
      </c>
      <c r="H99" s="6" t="s">
        <v>77</v>
      </c>
      <c r="I99" s="6">
        <v>0.04864583333333333</v>
      </c>
      <c r="J99" s="6">
        <v>0.046435185185185184</v>
      </c>
      <c r="K99" s="6" t="s">
        <v>77</v>
      </c>
      <c r="L99" s="6">
        <v>0.04506944444444445</v>
      </c>
      <c r="M99" s="6">
        <f t="shared" si="12"/>
        <v>0.04503472222222222</v>
      </c>
      <c r="N99" s="6">
        <f t="shared" si="13"/>
        <v>0.042442129629629635</v>
      </c>
      <c r="O99" s="5">
        <f t="shared" si="14"/>
        <v>0.015289351851851853</v>
      </c>
      <c r="P99" s="13">
        <f t="shared" si="15"/>
        <v>0.7930671296296297</v>
      </c>
    </row>
    <row r="100" spans="1:16" ht="12.75">
      <c r="A100" t="s">
        <v>44</v>
      </c>
      <c r="B100">
        <v>2004</v>
      </c>
      <c r="C100" s="6" t="s">
        <v>77</v>
      </c>
      <c r="D100" s="6" t="s">
        <v>77</v>
      </c>
      <c r="E100" s="6" t="s">
        <v>77</v>
      </c>
      <c r="F100" s="6" t="s">
        <v>77</v>
      </c>
      <c r="G100" s="6" t="s">
        <v>77</v>
      </c>
      <c r="H100" s="6" t="s">
        <v>77</v>
      </c>
      <c r="I100" s="6" t="s">
        <v>77</v>
      </c>
      <c r="J100" s="29">
        <v>0.036770833333333336</v>
      </c>
      <c r="K100" s="6">
        <v>0.03798611111111111</v>
      </c>
      <c r="L100" s="6"/>
      <c r="M100" s="6">
        <f t="shared" si="12"/>
        <v>0.03737847222222222</v>
      </c>
      <c r="N100" s="6">
        <f t="shared" si="13"/>
        <v>0.036770833333333336</v>
      </c>
      <c r="O100" s="5">
        <f t="shared" si="14"/>
        <v>0.021953125000000004</v>
      </c>
      <c r="P100" s="13">
        <f t="shared" si="15"/>
        <v>0.7997309027777778</v>
      </c>
    </row>
    <row r="101" spans="1:18" ht="12.75">
      <c r="A101" s="44" t="s">
        <v>13</v>
      </c>
      <c r="B101" s="44">
        <v>2006</v>
      </c>
      <c r="C101" s="5">
        <f>IF(ISERROR(VLOOKUP($A101,'2-5-06'!$B$2:$P$95,14,FALSE)),"",VLOOKUP($A101,'2-5-06'!$B$2:$P$95,14,FALSE))</f>
      </c>
      <c r="D101" s="6">
        <f>IF(ISERROR(VLOOKUP($A101,'16-5-06'!$B$2:$P$95,14,FALSE)),"",VLOOKUP($A101,'16-5-06'!$B$2:$P$95,14,FALSE))</f>
        <v>0.044120370370370365</v>
      </c>
      <c r="E101" s="6">
        <f>IF(ISERROR(VLOOKUP($A101,'30-5-06'!$B$2:$P$95,14,FALSE)),"",VLOOKUP($A101,'30-5-06'!$B$2:$P$95,14,FALSE))</f>
      </c>
      <c r="F101" s="6">
        <f>IF(ISERROR(VLOOKUP($A101,'13-6-06'!$B$2:$P$95,14,FALSE)),"",VLOOKUP($A101,'13-6-06'!$B$2:$P$95,14,FALSE))</f>
      </c>
      <c r="G101" s="6">
        <f>IF(ISERROR(VLOOKUP($A101,'27-6-06'!$B$2:$P$95,14,FALSE)),"",VLOOKUP($A101,'27-6-06'!$B$2:$P$95,14,FALSE))</f>
      </c>
      <c r="H101" s="6">
        <f>IF(ISERROR(VLOOKUP($A101,'11-7-06'!$B$2:$P$91,14,FALSE)),"",VLOOKUP($A101,'11-7-06'!$B$2:$P$91,14,FALSE))</f>
      </c>
      <c r="I101" s="6">
        <f>IF(ISERROR(VLOOKUP($A101,'25-7-06'!$B$2:$P$95,14,FALSE)),"",VLOOKUP($A101,'25-7-06'!$B$2:$P$95,14,FALSE))</f>
      </c>
      <c r="J101" s="6">
        <f>IF(ISERROR(VLOOKUP($A101,'8-8-06'!$B$2:$P$95,14,FALSE)),"",VLOOKUP($A101,'8-8-06'!$B$2:$P$95,14,FALSE))</f>
      </c>
      <c r="K101" s="6">
        <f>IF(ISERROR(VLOOKUP($A101,'22-8-06'!$B$2:$P$90,14,FALSE)),"",VLOOKUP($A101,'22-8-06'!$B$2:$P$90,14,FALSE))</f>
      </c>
      <c r="L101" s="6">
        <f>IF(ISERROR(VLOOKUP($A101,'29-8-06'!$B$2:$P$95,14,FALSE)),"",VLOOKUP($A101,'29-8-06'!$B$2:$P$95,14,FALSE))</f>
      </c>
      <c r="M101" s="45">
        <f t="shared" si="12"/>
        <v>0.044120370370370365</v>
      </c>
      <c r="N101" s="45">
        <f t="shared" si="13"/>
        <v>0.044120370370370365</v>
      </c>
      <c r="O101" s="5">
        <f t="shared" si="14"/>
        <v>0.015601851851851862</v>
      </c>
      <c r="P101" s="13">
        <f t="shared" si="15"/>
        <v>0.7933796296296296</v>
      </c>
      <c r="Q101" s="47">
        <v>0.0006944444444444445</v>
      </c>
      <c r="R101" t="s">
        <v>170</v>
      </c>
    </row>
    <row r="102" spans="1:16" ht="12.75">
      <c r="A102" t="s">
        <v>13</v>
      </c>
      <c r="B102">
        <v>2005</v>
      </c>
      <c r="C102" s="6" t="s">
        <v>77</v>
      </c>
      <c r="D102" s="6"/>
      <c r="E102" s="6" t="s">
        <v>77</v>
      </c>
      <c r="F102" s="6" t="s">
        <v>77</v>
      </c>
      <c r="G102" s="6" t="s">
        <v>77</v>
      </c>
      <c r="H102" s="6">
        <v>0.04693287037037037</v>
      </c>
      <c r="I102" s="6">
        <v>0.0440625</v>
      </c>
      <c r="J102" s="6">
        <v>0.04341435185185185</v>
      </c>
      <c r="K102" s="6" t="s">
        <v>77</v>
      </c>
      <c r="L102" s="6" t="s">
        <v>77</v>
      </c>
      <c r="M102" s="6">
        <f t="shared" si="12"/>
        <v>0.04480324074074074</v>
      </c>
      <c r="N102" s="6">
        <f t="shared" si="13"/>
        <v>0.04341435185185185</v>
      </c>
      <c r="O102" s="5">
        <f t="shared" si="14"/>
        <v>0.014918981481481484</v>
      </c>
      <c r="P102" s="13">
        <f t="shared" si="15"/>
        <v>0.7926967592592593</v>
      </c>
    </row>
    <row r="103" spans="1:16" ht="12.75">
      <c r="A103" t="s">
        <v>13</v>
      </c>
      <c r="B103">
        <v>2004</v>
      </c>
      <c r="C103" s="6">
        <v>0.04329861111111111</v>
      </c>
      <c r="D103" s="6">
        <v>0.04071759259259259</v>
      </c>
      <c r="E103" s="6">
        <v>0.04137731481481482</v>
      </c>
      <c r="F103" s="6">
        <v>0.03967592592592593</v>
      </c>
      <c r="G103" s="6">
        <v>0.03996527777777778</v>
      </c>
      <c r="H103" s="6" t="s">
        <v>77</v>
      </c>
      <c r="I103" s="6">
        <v>0.040370370370370376</v>
      </c>
      <c r="J103" s="6">
        <v>0.03975694444444444</v>
      </c>
      <c r="K103" s="6" t="s">
        <v>77</v>
      </c>
      <c r="L103" s="6"/>
      <c r="M103" s="6">
        <f t="shared" si="12"/>
        <v>0.04073743386243386</v>
      </c>
      <c r="N103" s="6">
        <f t="shared" si="13"/>
        <v>0.03967592592592593</v>
      </c>
      <c r="O103" s="5">
        <f t="shared" si="14"/>
        <v>0.01882109788359789</v>
      </c>
      <c r="P103" s="13">
        <f t="shared" si="15"/>
        <v>0.7965988756613757</v>
      </c>
    </row>
    <row r="104" spans="1:16" ht="12.75">
      <c r="A104" t="s">
        <v>13</v>
      </c>
      <c r="B104">
        <v>2003</v>
      </c>
      <c r="C104" s="29">
        <v>0.038622685185185184</v>
      </c>
      <c r="D104" s="6" t="s">
        <v>77</v>
      </c>
      <c r="E104" s="29">
        <v>0.03846064814814815</v>
      </c>
      <c r="F104" s="6" t="s">
        <v>77</v>
      </c>
      <c r="G104" s="6" t="s">
        <v>12</v>
      </c>
      <c r="H104" s="6" t="s">
        <v>77</v>
      </c>
      <c r="I104" s="6" t="s">
        <v>12</v>
      </c>
      <c r="J104" s="6">
        <v>0.04071759259259259</v>
      </c>
      <c r="K104" s="6" t="s">
        <v>77</v>
      </c>
      <c r="L104" s="6"/>
      <c r="M104" s="6">
        <f t="shared" si="12"/>
        <v>0.039266975308641976</v>
      </c>
      <c r="N104" s="6">
        <f t="shared" si="13"/>
        <v>0.03846064814814815</v>
      </c>
      <c r="O104" s="5">
        <f t="shared" si="14"/>
        <v>0.02016396604938272</v>
      </c>
      <c r="P104" s="13">
        <f t="shared" si="15"/>
        <v>0.7979417438271605</v>
      </c>
    </row>
    <row r="105" spans="1:16" ht="12.75">
      <c r="A105" s="44" t="s">
        <v>31</v>
      </c>
      <c r="B105" s="44">
        <v>2006</v>
      </c>
      <c r="C105" s="6">
        <f>IF(ISERROR(VLOOKUP($A105,'2-5-06'!$B$2:$P$95,14,FALSE)),"",VLOOKUP($A105,'2-5-06'!$B$2:$P$95,14,FALSE))</f>
        <v>0.04481481481481482</v>
      </c>
      <c r="D105" s="6">
        <f>IF(ISERROR(VLOOKUP($A105,'16-5-06'!$B$2:$P$95,14,FALSE)),"",VLOOKUP($A105,'16-5-06'!$B$2:$P$95,14,FALSE))</f>
      </c>
      <c r="E105" s="29">
        <f>IF(ISERROR(VLOOKUP($A105,'30-5-06'!$B$2:$P$95,14,FALSE)),"",VLOOKUP($A105,'30-5-06'!$B$2:$P$95,14,FALSE))</f>
        <v>0.04361111111111111</v>
      </c>
      <c r="F105" s="6">
        <f>IF(ISERROR(VLOOKUP($A105,'13-6-06'!$B$2:$P$95,14,FALSE)),"",VLOOKUP($A105,'13-6-06'!$B$2:$P$95,14,FALSE))</f>
      </c>
      <c r="G105" s="29">
        <f>IF(ISERROR(VLOOKUP($A105,'27-6-06'!$B$2:$P$95,14,FALSE)),"",VLOOKUP($A105,'27-6-06'!$B$2:$P$95,14,FALSE))</f>
        <v>0.04267361111111111</v>
      </c>
      <c r="H105" s="6">
        <f>IF(ISERROR(VLOOKUP($A105,'11-7-06'!$B$2:$P$91,14,FALSE)),"",VLOOKUP($A105,'11-7-06'!$B$2:$P$91,14,FALSE))</f>
      </c>
      <c r="I105" s="6">
        <f>IF(ISERROR(VLOOKUP($A105,'25-7-06'!$B$2:$P$95,14,FALSE)),"",VLOOKUP($A105,'25-7-06'!$B$2:$P$95,14,FALSE))</f>
      </c>
      <c r="J105" s="6">
        <f>IF(ISERROR(VLOOKUP($A105,'8-8-06'!$B$2:$P$95,14,FALSE)),"",VLOOKUP($A105,'8-8-06'!$B$2:$P$95,14,FALSE))</f>
      </c>
      <c r="K105" s="6">
        <f>IF(ISERROR(VLOOKUP($A105,'22-8-06'!$B$2:$P$90,14,FALSE)),"",VLOOKUP($A105,'22-8-06'!$B$2:$P$90,14,FALSE))</f>
      </c>
      <c r="L105" s="6">
        <f>IF(ISERROR(VLOOKUP($A105,'29-8-06'!$B$2:$P$95,14,FALSE)),"",VLOOKUP($A105,'29-8-06'!$B$2:$P$95,14,FALSE))</f>
      </c>
      <c r="M105" s="45">
        <f t="shared" si="12"/>
        <v>0.04369984567901234</v>
      </c>
      <c r="N105" s="45">
        <f t="shared" si="13"/>
        <v>0.04267361111111111</v>
      </c>
      <c r="O105" s="5">
        <f t="shared" si="14"/>
        <v>0.015841049382716056</v>
      </c>
      <c r="P105" s="13">
        <f t="shared" si="15"/>
        <v>0.7936188271604938</v>
      </c>
    </row>
    <row r="106" spans="1:16" ht="12.75">
      <c r="A106" t="s">
        <v>31</v>
      </c>
      <c r="B106">
        <v>2005</v>
      </c>
      <c r="C106" s="6" t="s">
        <v>77</v>
      </c>
      <c r="D106" s="6"/>
      <c r="E106" s="6" t="s">
        <v>77</v>
      </c>
      <c r="F106" s="6" t="s">
        <v>77</v>
      </c>
      <c r="G106" s="6" t="s">
        <v>77</v>
      </c>
      <c r="H106" s="6" t="s">
        <v>77</v>
      </c>
      <c r="I106" s="6" t="s">
        <v>77</v>
      </c>
      <c r="J106" s="6" t="s">
        <v>77</v>
      </c>
      <c r="K106" s="6" t="s">
        <v>77</v>
      </c>
      <c r="L106" s="29">
        <v>0.043680555555555556</v>
      </c>
      <c r="M106" s="6">
        <f t="shared" si="12"/>
        <v>0.043680555555555556</v>
      </c>
      <c r="N106" s="6">
        <f t="shared" si="13"/>
        <v>0.043680555555555556</v>
      </c>
      <c r="O106" s="5">
        <f t="shared" si="14"/>
        <v>0.015347222222222227</v>
      </c>
      <c r="P106" s="13">
        <f t="shared" si="15"/>
        <v>0.793125</v>
      </c>
    </row>
    <row r="107" spans="1:16" ht="12.75">
      <c r="A107" t="s">
        <v>31</v>
      </c>
      <c r="B107">
        <v>2004</v>
      </c>
      <c r="C107" s="6" t="s">
        <v>77</v>
      </c>
      <c r="D107" s="6" t="s">
        <v>77</v>
      </c>
      <c r="E107" s="6" t="s">
        <v>12</v>
      </c>
      <c r="F107" s="6" t="s">
        <v>77</v>
      </c>
      <c r="G107" s="6" t="s">
        <v>77</v>
      </c>
      <c r="H107" s="6" t="s">
        <v>12</v>
      </c>
      <c r="I107" s="6" t="s">
        <v>77</v>
      </c>
      <c r="J107" s="6" t="s">
        <v>77</v>
      </c>
      <c r="K107" s="6" t="s">
        <v>77</v>
      </c>
      <c r="L107" s="6"/>
      <c r="M107" t="e">
        <f t="shared" si="12"/>
        <v>#DIV/0!</v>
      </c>
      <c r="N107">
        <f t="shared" si="13"/>
        <v>0</v>
      </c>
      <c r="O107" s="5" t="e">
        <f t="shared" si="14"/>
        <v>#DIV/0!</v>
      </c>
      <c r="P107" s="13" t="e">
        <f t="shared" si="15"/>
        <v>#DIV/0!</v>
      </c>
    </row>
    <row r="108" spans="1:16" ht="12.75">
      <c r="A108" t="s">
        <v>129</v>
      </c>
      <c r="B108">
        <v>2005</v>
      </c>
      <c r="C108" s="6" t="s">
        <v>77</v>
      </c>
      <c r="D108" s="6" t="s">
        <v>77</v>
      </c>
      <c r="E108" s="6" t="s">
        <v>77</v>
      </c>
      <c r="F108" s="6" t="s">
        <v>77</v>
      </c>
      <c r="G108" s="6" t="s">
        <v>77</v>
      </c>
      <c r="H108" s="6" t="s">
        <v>77</v>
      </c>
      <c r="I108" s="6" t="s">
        <v>77</v>
      </c>
      <c r="J108" s="6" t="s">
        <v>77</v>
      </c>
      <c r="K108" s="6">
        <v>0.05390046296296296</v>
      </c>
      <c r="L108" s="6" t="s">
        <v>77</v>
      </c>
      <c r="M108" s="6">
        <f t="shared" si="12"/>
        <v>0.05390046296296296</v>
      </c>
      <c r="N108" s="6">
        <f t="shared" si="13"/>
        <v>0.05390046296296296</v>
      </c>
      <c r="O108" s="5">
        <f t="shared" si="14"/>
        <v>0.005127314814814821</v>
      </c>
      <c r="P108" s="13">
        <f t="shared" si="15"/>
        <v>0.7829050925925927</v>
      </c>
    </row>
    <row r="109" spans="1:16" ht="12.75">
      <c r="A109" s="44" t="s">
        <v>148</v>
      </c>
      <c r="B109" s="44">
        <v>2006</v>
      </c>
      <c r="C109" s="29">
        <f>IF(ISERROR(VLOOKUP($A109,'2-5-06'!$B$2:$P$95,14,FALSE)),"",VLOOKUP($A109,'2-5-06'!$B$2:$P$95,14,FALSE))</f>
        <v>0.040972222222222215</v>
      </c>
      <c r="D109" s="6">
        <f>IF(ISERROR(VLOOKUP($A109,'16-5-06'!$B$2:$P$95,14,FALSE)),"",VLOOKUP($A109,'16-5-06'!$B$2:$P$95,14,FALSE))</f>
      </c>
      <c r="E109" s="29">
        <f>IF(ISERROR(VLOOKUP($A109,'30-5-06'!$B$2:$P$95,14,FALSE)),"",VLOOKUP($A109,'30-5-06'!$B$2:$P$95,14,FALSE))</f>
        <v>0.040636574074074075</v>
      </c>
      <c r="F109" s="6">
        <f>IF(ISERROR(VLOOKUP($A109,'13-6-06'!$B$2:$P$95,14,FALSE)),"",VLOOKUP($A109,'13-6-06'!$B$2:$P$95,14,FALSE))</f>
      </c>
      <c r="G109" s="6">
        <f>IF(ISERROR(VLOOKUP($A109,'27-6-06'!$B$2:$P$95,14,FALSE)),"",VLOOKUP($A109,'27-6-06'!$B$2:$P$95,14,FALSE))</f>
      </c>
      <c r="H109" s="29">
        <f>IF(ISERROR(VLOOKUP($A109,'11-7-06'!$B$2:$P$91,14,FALSE)),"",VLOOKUP($A109,'11-7-06'!$B$2:$P$91,14,FALSE))</f>
        <v>0.039178240740740736</v>
      </c>
      <c r="I109" s="6">
        <f>IF(ISERROR(VLOOKUP($A109,'25-7-06'!$B$2:$P$95,14,FALSE)),"",VLOOKUP($A109,'25-7-06'!$B$2:$P$95,14,FALSE))</f>
        <v>0.048275462962962964</v>
      </c>
      <c r="J109" s="6">
        <f>IF(ISERROR(VLOOKUP($A109,'8-8-06'!$B$2:$P$95,14,FALSE)),"",VLOOKUP($A109,'8-8-06'!$B$2:$P$95,14,FALSE))</f>
      </c>
      <c r="K109" s="6">
        <f>IF(ISERROR(VLOOKUP($A109,'22-8-06'!$B$2:$P$90,14,FALSE)),"",VLOOKUP($A109,'22-8-06'!$B$2:$P$90,14,FALSE))</f>
        <v>0.044236111111111115</v>
      </c>
      <c r="L109" s="6">
        <f>IF(ISERROR(VLOOKUP($A109,'29-8-06'!$B$2:$P$95,14,FALSE)),"",VLOOKUP($A109,'29-8-06'!$B$2:$P$95,14,FALSE))</f>
        <v>0.04052083333333332</v>
      </c>
      <c r="M109" s="45">
        <f t="shared" si="12"/>
        <v>0.04230324074074073</v>
      </c>
      <c r="N109" s="45">
        <f t="shared" si="13"/>
        <v>0.039178240740740736</v>
      </c>
      <c r="O109" s="5">
        <f t="shared" si="14"/>
        <v>0.018287037037037053</v>
      </c>
      <c r="P109" s="50">
        <f t="shared" si="15"/>
        <v>0.7960648148148148</v>
      </c>
    </row>
    <row r="110" spans="1:16" ht="12.75">
      <c r="A110" t="s">
        <v>125</v>
      </c>
      <c r="B110">
        <v>2005</v>
      </c>
      <c r="C110" s="6" t="s">
        <v>77</v>
      </c>
      <c r="D110" s="6" t="s">
        <v>77</v>
      </c>
      <c r="E110" s="6" t="s">
        <v>77</v>
      </c>
      <c r="F110" s="6" t="s">
        <v>77</v>
      </c>
      <c r="G110" s="6" t="s">
        <v>77</v>
      </c>
      <c r="H110" s="6" t="s">
        <v>77</v>
      </c>
      <c r="I110" s="6">
        <v>0.0521875</v>
      </c>
      <c r="J110" s="6" t="s">
        <v>77</v>
      </c>
      <c r="K110" s="6">
        <v>0.05046296296296296</v>
      </c>
      <c r="L110" s="6" t="s">
        <v>12</v>
      </c>
      <c r="M110" s="6">
        <f t="shared" si="12"/>
        <v>0.05132523148148148</v>
      </c>
      <c r="N110" s="6">
        <f t="shared" si="13"/>
        <v>0.05046296296296296</v>
      </c>
      <c r="O110" s="5">
        <f t="shared" si="14"/>
        <v>0.008133680555555564</v>
      </c>
      <c r="P110" s="13">
        <f t="shared" si="15"/>
        <v>0.7859114583333333</v>
      </c>
    </row>
    <row r="111" spans="1:16" ht="12.75">
      <c r="A111" t="s">
        <v>82</v>
      </c>
      <c r="B111">
        <v>2003</v>
      </c>
      <c r="C111" s="6" t="s">
        <v>77</v>
      </c>
      <c r="D111" s="6" t="s">
        <v>77</v>
      </c>
      <c r="E111" s="6" t="s">
        <v>77</v>
      </c>
      <c r="F111" s="6" t="s">
        <v>77</v>
      </c>
      <c r="G111" s="6" t="s">
        <v>77</v>
      </c>
      <c r="H111" s="6" t="s">
        <v>77</v>
      </c>
      <c r="I111" s="6" t="s">
        <v>77</v>
      </c>
      <c r="J111" s="6" t="s">
        <v>77</v>
      </c>
      <c r="K111" s="6">
        <v>0.04734953703703704</v>
      </c>
      <c r="L111" s="6"/>
      <c r="M111" s="6">
        <f t="shared" si="12"/>
        <v>0.04734953703703704</v>
      </c>
      <c r="N111" s="6">
        <f t="shared" si="13"/>
        <v>0.04734953703703704</v>
      </c>
      <c r="O111" s="5">
        <f t="shared" si="14"/>
        <v>0.011678240740740746</v>
      </c>
      <c r="P111" s="13">
        <f t="shared" si="15"/>
        <v>0.7894560185185185</v>
      </c>
    </row>
    <row r="112" spans="1:16" ht="12.75">
      <c r="A112" t="s">
        <v>65</v>
      </c>
      <c r="B112">
        <v>2004</v>
      </c>
      <c r="C112" s="6" t="s">
        <v>77</v>
      </c>
      <c r="D112" s="6" t="s">
        <v>77</v>
      </c>
      <c r="E112" s="6" t="s">
        <v>77</v>
      </c>
      <c r="F112" s="6" t="s">
        <v>77</v>
      </c>
      <c r="G112" s="6" t="s">
        <v>77</v>
      </c>
      <c r="H112" s="6">
        <v>0.03984953703703704</v>
      </c>
      <c r="I112" s="6">
        <v>0.0380787037037037</v>
      </c>
      <c r="J112" s="6">
        <v>0.03825231481481481</v>
      </c>
      <c r="K112" s="6" t="s">
        <v>77</v>
      </c>
      <c r="L112" s="6">
        <v>0.03844907407407407</v>
      </c>
      <c r="M112" s="6">
        <f t="shared" si="12"/>
        <v>0.038657407407407404</v>
      </c>
      <c r="N112" s="6">
        <f t="shared" si="13"/>
        <v>0.0380787037037037</v>
      </c>
      <c r="O112" s="5">
        <f t="shared" si="14"/>
        <v>0.020659722222222232</v>
      </c>
      <c r="P112" s="13">
        <f t="shared" si="15"/>
        <v>0.7984375</v>
      </c>
    </row>
    <row r="113" spans="1:16" ht="12.75">
      <c r="A113" s="44" t="s">
        <v>166</v>
      </c>
      <c r="B113" s="44">
        <v>2006</v>
      </c>
      <c r="C113" s="6">
        <f>IF(ISERROR(VLOOKUP($A113,'2-5-06'!$B$2:$P$95,14,FALSE)),"",VLOOKUP($A113,'2-5-06'!$B$2:$P$95,14,FALSE))</f>
      </c>
      <c r="D113" s="6">
        <f>IF(ISERROR(VLOOKUP($A113,'16-5-06'!$B$2:$P$95,14,FALSE)),"",VLOOKUP($A113,'16-5-06'!$B$2:$P$95,14,FALSE))</f>
      </c>
      <c r="E113" s="6">
        <f>IF(ISERROR(VLOOKUP($A113,'30-5-06'!$B$2:$P$95,14,FALSE)),"",VLOOKUP($A113,'30-5-06'!$B$2:$P$95,14,FALSE))</f>
      </c>
      <c r="F113" s="6">
        <f>IF(ISERROR(VLOOKUP($A113,'13-6-06'!$B$2:$P$95,14,FALSE)),"",VLOOKUP($A113,'13-6-06'!$B$2:$P$95,14,FALSE))</f>
      </c>
      <c r="G113" s="6">
        <f>IF(ISERROR(VLOOKUP($A113,'27-6-06'!$B$2:$P$95,14,FALSE)),"",VLOOKUP($A113,'27-6-06'!$B$2:$P$95,14,FALSE))</f>
      </c>
      <c r="H113" s="6">
        <f>IF(ISERROR(VLOOKUP($A113,'11-7-06'!$B$2:$P$91,14,FALSE)),"",VLOOKUP($A113,'11-7-06'!$B$2:$P$91,14,FALSE))</f>
      </c>
      <c r="I113" s="6">
        <f>IF(ISERROR(VLOOKUP($A113,'25-7-06'!$B$2:$P$95,14,FALSE)),"",VLOOKUP($A113,'25-7-06'!$B$2:$P$95,14,FALSE))</f>
      </c>
      <c r="J113" s="6">
        <f>IF(ISERROR(VLOOKUP($A113,'8-8-06'!$B$2:$P$95,14,FALSE)),"",VLOOKUP($A113,'8-8-06'!$B$2:$P$95,14,FALSE))</f>
        <v>0.04004629629629629</v>
      </c>
      <c r="K113" s="6">
        <f>IF(ISERROR(VLOOKUP($A113,'22-8-06'!$B$2:$P$90,14,FALSE)),"",VLOOKUP($A113,'22-8-06'!$B$2:$P$90,14,FALSE))</f>
      </c>
      <c r="L113" s="6">
        <f>IF(ISERROR(VLOOKUP($A113,'29-8-06'!$B$2:$P$95,14,FALSE)),"",VLOOKUP($A113,'29-8-06'!$B$2:$P$95,14,FALSE))</f>
      </c>
      <c r="M113" s="45">
        <f t="shared" si="12"/>
        <v>0.04004629629629629</v>
      </c>
      <c r="N113" s="45">
        <f t="shared" si="13"/>
        <v>0.04004629629629629</v>
      </c>
      <c r="O113" s="5">
        <f t="shared" si="14"/>
        <v>0.018981481481481495</v>
      </c>
      <c r="P113" s="13">
        <f t="shared" si="15"/>
        <v>0.7967592592592593</v>
      </c>
    </row>
    <row r="114" spans="1:16" ht="12.75">
      <c r="A114" t="s">
        <v>111</v>
      </c>
      <c r="B114">
        <v>2005</v>
      </c>
      <c r="C114" s="6" t="s">
        <v>77</v>
      </c>
      <c r="D114" s="6"/>
      <c r="E114" s="6">
        <v>0.040879629629629634</v>
      </c>
      <c r="F114" s="6" t="s">
        <v>77</v>
      </c>
      <c r="G114" s="6" t="s">
        <v>77</v>
      </c>
      <c r="H114" s="6" t="s">
        <v>77</v>
      </c>
      <c r="I114" s="6">
        <v>0.04064814814814815</v>
      </c>
      <c r="J114" s="6" t="s">
        <v>77</v>
      </c>
      <c r="K114" s="6">
        <v>0.04100694444444444</v>
      </c>
      <c r="L114" s="6">
        <v>0.04074074074074074</v>
      </c>
      <c r="M114" s="6">
        <f t="shared" si="12"/>
        <v>0.04081886574074074</v>
      </c>
      <c r="N114" s="6">
        <f t="shared" si="13"/>
        <v>0.04064814814814815</v>
      </c>
      <c r="O114" s="5">
        <f t="shared" si="14"/>
        <v>0.01829427083333334</v>
      </c>
      <c r="P114" s="13">
        <f t="shared" si="15"/>
        <v>0.7960720486111111</v>
      </c>
    </row>
    <row r="115" spans="1:16" ht="12.75">
      <c r="A115" t="s">
        <v>38</v>
      </c>
      <c r="B115">
        <v>2004</v>
      </c>
      <c r="C115" s="6" t="s">
        <v>77</v>
      </c>
      <c r="D115" s="6">
        <v>0.04412037037037038</v>
      </c>
      <c r="E115" s="6" t="s">
        <v>77</v>
      </c>
      <c r="F115" s="6" t="s">
        <v>77</v>
      </c>
      <c r="G115" s="6" t="s">
        <v>77</v>
      </c>
      <c r="H115" s="6" t="s">
        <v>77</v>
      </c>
      <c r="I115" s="6" t="s">
        <v>77</v>
      </c>
      <c r="J115" s="6" t="s">
        <v>77</v>
      </c>
      <c r="K115" s="6" t="s">
        <v>77</v>
      </c>
      <c r="L115" s="6"/>
      <c r="M115" s="6">
        <f t="shared" si="12"/>
        <v>0.04412037037037038</v>
      </c>
      <c r="N115" s="6">
        <f t="shared" si="13"/>
        <v>0.04412037037037038</v>
      </c>
      <c r="O115" s="5">
        <f t="shared" si="14"/>
        <v>0.014907407407407404</v>
      </c>
      <c r="P115" s="13">
        <f t="shared" si="15"/>
        <v>0.7926851851851852</v>
      </c>
    </row>
    <row r="116" spans="1:16" ht="12.75">
      <c r="A116" t="s">
        <v>38</v>
      </c>
      <c r="B116">
        <v>2003</v>
      </c>
      <c r="C116" s="6" t="s">
        <v>77</v>
      </c>
      <c r="D116" s="6" t="s">
        <v>77</v>
      </c>
      <c r="E116" s="6" t="s">
        <v>77</v>
      </c>
      <c r="F116" s="6" t="s">
        <v>77</v>
      </c>
      <c r="G116" s="6" t="s">
        <v>77</v>
      </c>
      <c r="H116" s="6" t="s">
        <v>77</v>
      </c>
      <c r="I116" s="6" t="s">
        <v>77</v>
      </c>
      <c r="J116" s="6">
        <v>0.04133101851851852</v>
      </c>
      <c r="K116" s="6" t="s">
        <v>77</v>
      </c>
      <c r="L116" s="6"/>
      <c r="M116" s="6">
        <f t="shared" si="12"/>
        <v>0.04133101851851852</v>
      </c>
      <c r="N116" s="6">
        <f t="shared" si="13"/>
        <v>0.04133101851851852</v>
      </c>
      <c r="O116" s="5">
        <f t="shared" si="14"/>
        <v>0.017696759259259266</v>
      </c>
      <c r="P116" s="13">
        <f t="shared" si="15"/>
        <v>0.7954745370370371</v>
      </c>
    </row>
    <row r="117" spans="1:16" ht="12.75">
      <c r="A117" t="s">
        <v>78</v>
      </c>
      <c r="B117">
        <v>2003</v>
      </c>
      <c r="C117" s="6">
        <v>0.04159722222222223</v>
      </c>
      <c r="D117" s="6">
        <v>0.04351851851851851</v>
      </c>
      <c r="E117" s="6">
        <v>0.04202546296296296</v>
      </c>
      <c r="F117" s="6" t="s">
        <v>77</v>
      </c>
      <c r="G117" s="6">
        <v>0.04246527777777778</v>
      </c>
      <c r="H117" s="6" t="s">
        <v>77</v>
      </c>
      <c r="I117" s="6" t="s">
        <v>77</v>
      </c>
      <c r="J117" s="6" t="s">
        <v>77</v>
      </c>
      <c r="K117" s="6" t="s">
        <v>77</v>
      </c>
      <c r="L117" s="6"/>
      <c r="M117" s="6">
        <f t="shared" si="12"/>
        <v>0.042401620370370374</v>
      </c>
      <c r="N117" s="6">
        <f t="shared" si="13"/>
        <v>0.04159722222222223</v>
      </c>
      <c r="O117" s="5">
        <f t="shared" si="14"/>
        <v>0.01702835648148148</v>
      </c>
      <c r="P117" s="13">
        <f t="shared" si="15"/>
        <v>0.7948061342592593</v>
      </c>
    </row>
    <row r="118" spans="1:17" ht="12.75">
      <c r="A118" s="44" t="s">
        <v>100</v>
      </c>
      <c r="B118" s="44">
        <v>2006</v>
      </c>
      <c r="C118" s="6">
        <f>IF(ISERROR(VLOOKUP($A118,'2-5-06'!$B$2:$P$95,14,FALSE)),"",VLOOKUP($A118,'2-5-06'!$B$2:$P$95,14,FALSE))</f>
        <v>0.042916666666666665</v>
      </c>
      <c r="D118" s="6">
        <f>IF(ISERROR(VLOOKUP($A118,'16-5-06'!$B$2:$P$95,14,FALSE)),"",VLOOKUP($A118,'16-5-06'!$B$2:$P$95,14,FALSE))</f>
      </c>
      <c r="E118" s="6">
        <f>IF(ISERROR(VLOOKUP($A118,'30-5-06'!$B$2:$P$95,14,FALSE)),"",VLOOKUP($A118,'30-5-06'!$B$2:$P$95,14,FALSE))</f>
      </c>
      <c r="F118" s="6">
        <f>IF(ISERROR(VLOOKUP($A118,'13-6-06'!$B$2:$P$95,14,FALSE)),"",VLOOKUP($A118,'13-6-06'!$B$2:$P$95,14,FALSE))</f>
      </c>
      <c r="G118" s="6">
        <f>IF(ISERROR(VLOOKUP($A118,'27-6-06'!$B$2:$P$95,14,FALSE)),"",VLOOKUP($A118,'27-6-06'!$B$2:$P$95,14,FALSE))</f>
      </c>
      <c r="H118" s="6">
        <f>IF(ISERROR(VLOOKUP($A118,'11-7-06'!$B$2:$P$91,14,FALSE)),"",VLOOKUP($A118,'11-7-06'!$B$2:$P$91,14,FALSE))</f>
      </c>
      <c r="I118" s="6">
        <f>IF(ISERROR(VLOOKUP($A118,'25-7-06'!$B$2:$P$95,14,FALSE)),"",VLOOKUP($A118,'25-7-06'!$B$2:$P$95,14,FALSE))</f>
      </c>
      <c r="J118" s="6">
        <f>IF(ISERROR(VLOOKUP($A118,'8-8-06'!$B$2:$P$95,14,FALSE)),"",VLOOKUP($A118,'8-8-06'!$B$2:$P$95,14,FALSE))</f>
        <v>0.04331018518518519</v>
      </c>
      <c r="K118" s="6">
        <f>IF(ISERROR(VLOOKUP($A118,'22-8-06'!$B$2:$P$90,14,FALSE)),"",VLOOKUP($A118,'22-8-06'!$B$2:$P$90,14,FALSE))</f>
      </c>
      <c r="L118" s="6">
        <f>IF(ISERROR(VLOOKUP($A118,'29-8-06'!$B$2:$P$95,14,FALSE)),"",VLOOKUP($A118,'29-8-06'!$B$2:$P$95,14,FALSE))</f>
        <v>0.04181712962962956</v>
      </c>
      <c r="M118" s="45">
        <f t="shared" si="12"/>
        <v>0.042681327160493804</v>
      </c>
      <c r="N118" s="45">
        <f t="shared" si="13"/>
        <v>0.04181712962962956</v>
      </c>
      <c r="O118" s="5">
        <f t="shared" si="14"/>
        <v>0.016778549382716106</v>
      </c>
      <c r="P118" s="50">
        <f t="shared" si="15"/>
        <v>0.7945563271604938</v>
      </c>
      <c r="Q118" s="47"/>
    </row>
    <row r="119" spans="1:16" ht="12.75">
      <c r="A119" t="s">
        <v>100</v>
      </c>
      <c r="B119">
        <v>2005</v>
      </c>
      <c r="C119" s="6">
        <v>0.04214120370370371</v>
      </c>
      <c r="D119" s="6"/>
      <c r="E119" s="6" t="s">
        <v>77</v>
      </c>
      <c r="F119" s="6">
        <v>0.041666666666666664</v>
      </c>
      <c r="G119" s="6" t="s">
        <v>77</v>
      </c>
      <c r="H119" s="6">
        <v>0.04105324074074074</v>
      </c>
      <c r="I119" s="6" t="s">
        <v>77</v>
      </c>
      <c r="J119" s="6" t="s">
        <v>77</v>
      </c>
      <c r="K119" s="6" t="s">
        <v>77</v>
      </c>
      <c r="L119" s="6">
        <v>0.04112268518518519</v>
      </c>
      <c r="M119" s="6">
        <f t="shared" si="12"/>
        <v>0.04149594907407407</v>
      </c>
      <c r="N119" s="6">
        <f t="shared" si="13"/>
        <v>0.04105324074074074</v>
      </c>
      <c r="O119" s="5">
        <f t="shared" si="14"/>
        <v>0.01775318287037038</v>
      </c>
      <c r="P119" s="13">
        <f t="shared" si="15"/>
        <v>0.7955309606481482</v>
      </c>
    </row>
    <row r="120" spans="1:16" ht="12.75">
      <c r="A120" t="s">
        <v>46</v>
      </c>
      <c r="B120">
        <v>2004</v>
      </c>
      <c r="C120" s="6" t="s">
        <v>77</v>
      </c>
      <c r="D120" s="6" t="s">
        <v>77</v>
      </c>
      <c r="E120" s="6" t="s">
        <v>77</v>
      </c>
      <c r="F120" s="6" t="s">
        <v>77</v>
      </c>
      <c r="G120" s="6">
        <v>0.048553240740740744</v>
      </c>
      <c r="H120" s="6" t="s">
        <v>77</v>
      </c>
      <c r="I120" s="6" t="s">
        <v>77</v>
      </c>
      <c r="J120" s="6" t="s">
        <v>77</v>
      </c>
      <c r="K120" s="6" t="s">
        <v>77</v>
      </c>
      <c r="L120" s="6"/>
      <c r="M120" s="6">
        <f t="shared" si="12"/>
        <v>0.048553240740740744</v>
      </c>
      <c r="N120" s="6">
        <f t="shared" si="13"/>
        <v>0.048553240740740744</v>
      </c>
      <c r="O120" s="5">
        <f t="shared" si="14"/>
        <v>0.01047453703703704</v>
      </c>
      <c r="P120" s="13">
        <f t="shared" si="15"/>
        <v>0.7882523148148148</v>
      </c>
    </row>
    <row r="121" spans="1:18" ht="12.75">
      <c r="A121" s="44" t="s">
        <v>142</v>
      </c>
      <c r="B121" s="44">
        <v>2006</v>
      </c>
      <c r="C121" s="29">
        <f>IF(ISERROR(VLOOKUP($A121,'2-5-06'!$B$2:$P$95,14,FALSE)),"",VLOOKUP($A121,'2-5-06'!$B$2:$P$95,14,FALSE))</f>
        <v>0.04185185185185185</v>
      </c>
      <c r="D121" s="6">
        <f>IF(ISERROR(VLOOKUP($A121,'16-5-06'!$B$2:$P$95,14,FALSE)),"",VLOOKUP($A121,'16-5-06'!$B$2:$P$95,14,FALSE))</f>
      </c>
      <c r="E121" s="6">
        <f>IF(ISERROR(VLOOKUP($A121,'30-5-06'!$B$2:$P$95,14,FALSE)),"",VLOOKUP($A121,'30-5-06'!$B$2:$P$95,14,FALSE))</f>
      </c>
      <c r="F121" s="6">
        <f>IF(ISERROR(VLOOKUP($A121,'13-6-06'!$B$2:$P$95,14,FALSE)),"",VLOOKUP($A121,'13-6-06'!$B$2:$P$95,14,FALSE))</f>
      </c>
      <c r="G121" s="6">
        <f>IF(ISERROR(VLOOKUP($A121,'27-6-06'!$B$2:$P$95,14,FALSE)),"",VLOOKUP($A121,'27-6-06'!$B$2:$P$95,14,FALSE))</f>
      </c>
      <c r="H121" s="6">
        <f>IF(ISERROR(VLOOKUP($A121,'11-7-06'!$B$2:$P$91,14,FALSE)),"",VLOOKUP($A121,'11-7-06'!$B$2:$P$91,14,FALSE))</f>
      </c>
      <c r="I121" s="6">
        <f>IF(ISERROR(VLOOKUP($A121,'25-7-06'!$B$2:$P$95,14,FALSE)),"",VLOOKUP($A121,'25-7-06'!$B$2:$P$95,14,FALSE))</f>
      </c>
      <c r="J121" s="6">
        <f>IF(ISERROR(VLOOKUP($A121,'8-8-06'!$B$2:$P$95,14,FALSE)),"",VLOOKUP($A121,'8-8-06'!$B$2:$P$95,14,FALSE))</f>
      </c>
      <c r="K121" s="6">
        <f>IF(ISERROR(VLOOKUP($A121,'22-8-06'!$B$2:$P$90,14,FALSE)),"",VLOOKUP($A121,'22-8-06'!$B$2:$P$90,14,FALSE))</f>
      </c>
      <c r="L121" s="6">
        <f>IF(ISERROR(VLOOKUP($A121,'29-8-06'!$B$2:$P$95,14,FALSE)),"",VLOOKUP($A121,'29-8-06'!$B$2:$P$95,14,FALSE))</f>
      </c>
      <c r="M121" s="45">
        <f t="shared" si="12"/>
        <v>0.04185185185185185</v>
      </c>
      <c r="N121" s="45">
        <f t="shared" si="13"/>
        <v>0.04185185185185185</v>
      </c>
      <c r="O121" s="5">
        <f t="shared" si="14"/>
        <v>0.019259259259259268</v>
      </c>
      <c r="P121" s="13">
        <f t="shared" si="15"/>
        <v>0.7970370370370371</v>
      </c>
      <c r="Q121" s="47">
        <v>0.0020833333333333333</v>
      </c>
      <c r="R121" t="s">
        <v>171</v>
      </c>
    </row>
    <row r="122" spans="1:18" ht="12.75">
      <c r="A122" s="44" t="s">
        <v>143</v>
      </c>
      <c r="B122" s="44">
        <v>2006</v>
      </c>
      <c r="C122" s="29">
        <f>IF(ISERROR(VLOOKUP($A122,'2-5-06'!$B$2:$P$95,14,FALSE)),"",VLOOKUP($A122,'2-5-06'!$B$2:$P$95,14,FALSE))</f>
        <v>0.04237268518518518</v>
      </c>
      <c r="D122" s="6">
        <f>IF(ISERROR(VLOOKUP($A122,'16-5-06'!$B$2:$P$95,14,FALSE)),"",VLOOKUP($A122,'16-5-06'!$B$2:$P$95,14,FALSE))</f>
      </c>
      <c r="E122" s="6" t="str">
        <f>IF(ISERROR(VLOOKUP($A122,'30-5-06'!$B$2:$P$95,14,FALSE)),"",VLOOKUP($A122,'30-5-06'!$B$2:$P$95,14,FALSE))</f>
        <v>dnf</v>
      </c>
      <c r="F122" s="6">
        <f>IF(ISERROR(VLOOKUP($A122,'13-6-06'!$B$2:$P$95,14,FALSE)),"",VLOOKUP($A122,'13-6-06'!$B$2:$P$95,14,FALSE))</f>
      </c>
      <c r="G122" s="6">
        <f>IF(ISERROR(VLOOKUP($A122,'27-6-06'!$B$2:$P$95,14,FALSE)),"",VLOOKUP($A122,'27-6-06'!$B$2:$P$95,14,FALSE))</f>
      </c>
      <c r="H122" s="6">
        <f>IF(ISERROR(VLOOKUP($A122,'11-7-06'!$B$2:$P$91,14,FALSE)),"",VLOOKUP($A122,'11-7-06'!$B$2:$P$91,14,FALSE))</f>
      </c>
      <c r="I122" s="6">
        <f>IF(ISERROR(VLOOKUP($A122,'25-7-06'!$B$2:$P$95,14,FALSE)),"",VLOOKUP($A122,'25-7-06'!$B$2:$P$95,14,FALSE))</f>
      </c>
      <c r="J122" s="6" t="str">
        <f>IF(ISERROR(VLOOKUP($A122,'8-8-06'!$B$2:$P$95,14,FALSE)),"",VLOOKUP($A122,'8-8-06'!$B$2:$P$95,14,FALSE))</f>
        <v>dnf</v>
      </c>
      <c r="K122" s="6">
        <f>IF(ISERROR(VLOOKUP($A122,'22-8-06'!$B$2:$P$90,14,FALSE)),"",VLOOKUP($A122,'22-8-06'!$B$2:$P$90,14,FALSE))</f>
      </c>
      <c r="L122" s="29">
        <f>IF(ISERROR(VLOOKUP($A122,'29-8-06'!$B$2:$P$95,14,FALSE)),"",VLOOKUP($A122,'29-8-06'!$B$2:$P$95,14,FALSE))</f>
        <v>0.041817129629629614</v>
      </c>
      <c r="M122" s="45">
        <f t="shared" si="12"/>
        <v>0.0420949074074074</v>
      </c>
      <c r="N122" s="45">
        <f t="shared" si="13"/>
        <v>0.041817129629629614</v>
      </c>
      <c r="O122" s="5">
        <f t="shared" si="14"/>
        <v>0.019155092592592612</v>
      </c>
      <c r="P122" s="50">
        <f t="shared" si="15"/>
        <v>0.7969328703703704</v>
      </c>
      <c r="Q122" s="47">
        <v>0.0020833333333333333</v>
      </c>
      <c r="R122" t="s">
        <v>171</v>
      </c>
    </row>
    <row r="123" spans="1:16" ht="12.75">
      <c r="A123" t="s">
        <v>130</v>
      </c>
      <c r="B123">
        <v>2005</v>
      </c>
      <c r="C123" s="6" t="s">
        <v>77</v>
      </c>
      <c r="D123" s="6"/>
      <c r="E123" s="6" t="s">
        <v>77</v>
      </c>
      <c r="F123" s="6" t="s">
        <v>77</v>
      </c>
      <c r="G123" s="6" t="s">
        <v>77</v>
      </c>
      <c r="H123" s="6" t="s">
        <v>77</v>
      </c>
      <c r="I123" s="6" t="s">
        <v>77</v>
      </c>
      <c r="J123" s="6" t="s">
        <v>77</v>
      </c>
      <c r="K123" s="6">
        <v>0.040729166666666664</v>
      </c>
      <c r="L123" s="6">
        <v>0.039016203703703706</v>
      </c>
      <c r="M123" s="6">
        <f t="shared" si="12"/>
        <v>0.039872685185185185</v>
      </c>
      <c r="N123" s="6">
        <f t="shared" si="13"/>
        <v>0.039016203703703706</v>
      </c>
      <c r="O123" s="5">
        <f t="shared" si="14"/>
        <v>0.019583333333333335</v>
      </c>
      <c r="P123" s="13">
        <f t="shared" si="15"/>
        <v>0.7973611111111111</v>
      </c>
    </row>
    <row r="124" spans="1:16" ht="12.75">
      <c r="A124" s="44" t="s">
        <v>152</v>
      </c>
      <c r="B124" s="44">
        <v>2006</v>
      </c>
      <c r="C124" s="5">
        <f>IF(ISERROR(VLOOKUP($A124,'2-5-06'!$B$2:$P$95,14,FALSE)),"",VLOOKUP($A124,'2-5-06'!$B$2:$P$95,14,FALSE))</f>
      </c>
      <c r="D124" s="29">
        <f>IF(ISERROR(VLOOKUP($A124,'16-5-06'!$B$2:$P$95,14,FALSE)),"",VLOOKUP($A124,'16-5-06'!$B$2:$P$95,14,FALSE))</f>
        <v>0.04128472222222222</v>
      </c>
      <c r="E124" s="6">
        <f>IF(ISERROR(VLOOKUP($A124,'30-5-06'!$B$2:$P$95,14,FALSE)),"",VLOOKUP($A124,'30-5-06'!$B$2:$P$95,14,FALSE))</f>
        <v>0.04181712962962963</v>
      </c>
      <c r="F124" s="6">
        <f>IF(ISERROR(VLOOKUP($A124,'13-6-06'!$B$2:$P$95,14,FALSE)),"",VLOOKUP($A124,'13-6-06'!$B$2:$P$95,14,FALSE))</f>
      </c>
      <c r="G124" s="29">
        <f>IF(ISERROR(VLOOKUP($A124,'27-6-06'!$B$2:$P$95,14,FALSE)),"",VLOOKUP($A124,'27-6-06'!$B$2:$P$95,14,FALSE))</f>
        <v>0.04113425925925926</v>
      </c>
      <c r="H124" s="6">
        <f>IF(ISERROR(VLOOKUP($A124,'11-7-06'!$B$2:$P$91,14,FALSE)),"",VLOOKUP($A124,'11-7-06'!$B$2:$P$91,14,FALSE))</f>
      </c>
      <c r="I124" s="6">
        <f>IF(ISERROR(VLOOKUP($A124,'25-7-06'!$B$2:$P$95,14,FALSE)),"",VLOOKUP($A124,'25-7-06'!$B$2:$P$95,14,FALSE))</f>
      </c>
      <c r="J124" s="6">
        <f>IF(ISERROR(VLOOKUP($A124,'8-8-06'!$B$2:$P$95,14,FALSE)),"",VLOOKUP($A124,'8-8-06'!$B$2:$P$95,14,FALSE))</f>
      </c>
      <c r="K124" s="6">
        <f>IF(ISERROR(VLOOKUP($A124,'22-8-06'!$B$2:$P$90,14,FALSE)),"",VLOOKUP($A124,'22-8-06'!$B$2:$P$90,14,FALSE))</f>
      </c>
      <c r="L124" s="6">
        <f>IF(ISERROR(VLOOKUP($A124,'29-8-06'!$B$2:$P$95,14,FALSE)),"",VLOOKUP($A124,'29-8-06'!$B$2:$P$95,14,FALSE))</f>
        <v>0.04247685185185185</v>
      </c>
      <c r="M124" s="45">
        <f t="shared" si="12"/>
        <v>0.04167824074074074</v>
      </c>
      <c r="N124" s="45">
        <f t="shared" si="13"/>
        <v>0.04113425925925926</v>
      </c>
      <c r="O124" s="5">
        <f t="shared" si="14"/>
        <v>0.017621527777777785</v>
      </c>
      <c r="P124" s="50">
        <f t="shared" si="15"/>
        <v>0.7953993055555556</v>
      </c>
    </row>
    <row r="125" spans="1:16" ht="12.75">
      <c r="A125" t="s">
        <v>81</v>
      </c>
      <c r="B125">
        <v>2003</v>
      </c>
      <c r="C125" s="6" t="s">
        <v>77</v>
      </c>
      <c r="D125" s="6" t="s">
        <v>77</v>
      </c>
      <c r="E125" s="6" t="s">
        <v>77</v>
      </c>
      <c r="F125" s="6" t="s">
        <v>77</v>
      </c>
      <c r="G125" s="6" t="s">
        <v>77</v>
      </c>
      <c r="H125" s="6" t="s">
        <v>77</v>
      </c>
      <c r="I125" s="6" t="s">
        <v>77</v>
      </c>
      <c r="J125" s="6">
        <v>0.03561342592592592</v>
      </c>
      <c r="K125" s="6" t="s">
        <v>77</v>
      </c>
      <c r="L125" s="6"/>
      <c r="M125" s="6">
        <f t="shared" si="12"/>
        <v>0.03561342592592592</v>
      </c>
      <c r="N125" s="6">
        <f t="shared" si="13"/>
        <v>0.03561342592592592</v>
      </c>
      <c r="O125" s="5">
        <f t="shared" si="14"/>
        <v>0.02341435185185186</v>
      </c>
      <c r="P125" s="13">
        <f t="shared" si="15"/>
        <v>0.8011921296296296</v>
      </c>
    </row>
    <row r="126" spans="1:16" ht="12.75">
      <c r="A126" t="s">
        <v>87</v>
      </c>
      <c r="B126">
        <v>2003</v>
      </c>
      <c r="C126" s="6" t="s">
        <v>77</v>
      </c>
      <c r="D126" s="6">
        <v>0.03885416666666667</v>
      </c>
      <c r="E126" s="6" t="s">
        <v>77</v>
      </c>
      <c r="F126" s="6" t="s">
        <v>77</v>
      </c>
      <c r="G126" s="6" t="s">
        <v>77</v>
      </c>
      <c r="H126" s="6" t="s">
        <v>77</v>
      </c>
      <c r="I126" s="6">
        <v>0.0375462962962963</v>
      </c>
      <c r="J126" s="6" t="s">
        <v>77</v>
      </c>
      <c r="K126" s="6" t="s">
        <v>77</v>
      </c>
      <c r="L126" s="6"/>
      <c r="M126" s="6">
        <f t="shared" si="12"/>
        <v>0.03820023148148148</v>
      </c>
      <c r="N126" s="6">
        <f t="shared" si="13"/>
        <v>0.0375462962962963</v>
      </c>
      <c r="O126" s="5">
        <f t="shared" si="14"/>
        <v>0.021154513888888893</v>
      </c>
      <c r="P126" s="13">
        <f t="shared" si="15"/>
        <v>0.7989322916666667</v>
      </c>
    </row>
    <row r="127" spans="1:16" ht="12.75">
      <c r="A127" s="44" t="s">
        <v>133</v>
      </c>
      <c r="B127" s="44">
        <v>2006</v>
      </c>
      <c r="C127" s="5">
        <f>IF(ISERROR(VLOOKUP($A127,'2-5-06'!$B$2:$P$95,14,FALSE)),"",VLOOKUP($A127,'2-5-06'!$B$2:$P$95,14,FALSE))</f>
      </c>
      <c r="D127" s="29">
        <f>IF(ISERROR(VLOOKUP($A127,'16-5-06'!$B$2:$P$95,14,FALSE)),"",VLOOKUP($A127,'16-5-06'!$B$2:$P$95,14,FALSE))</f>
        <v>0.03960648148148148</v>
      </c>
      <c r="E127" s="6">
        <f>IF(ISERROR(VLOOKUP($A127,'30-5-06'!$B$2:$P$95,14,FALSE)),"",VLOOKUP($A127,'30-5-06'!$B$2:$P$95,14,FALSE))</f>
      </c>
      <c r="F127" s="29">
        <f>IF(ISERROR(VLOOKUP($A127,'13-6-06'!$B$2:$P$95,14,FALSE)),"",VLOOKUP($A127,'13-6-06'!$B$2:$P$95,14,FALSE))</f>
        <v>0.039178240740740736</v>
      </c>
      <c r="G127" s="6">
        <f>IF(ISERROR(VLOOKUP($A127,'27-6-06'!$B$2:$P$95,14,FALSE)),"",VLOOKUP($A127,'27-6-06'!$B$2:$P$95,14,FALSE))</f>
      </c>
      <c r="H127" s="6">
        <f>IF(ISERROR(VLOOKUP($A127,'11-7-06'!$B$2:$P$91,14,FALSE)),"",VLOOKUP($A127,'11-7-06'!$B$2:$P$91,14,FALSE))</f>
      </c>
      <c r="I127" s="6">
        <f>IF(ISERROR(VLOOKUP($A127,'25-7-06'!$B$2:$P$95,14,FALSE)),"",VLOOKUP($A127,'25-7-06'!$B$2:$P$95,14,FALSE))</f>
      </c>
      <c r="J127" s="6">
        <f>IF(ISERROR(VLOOKUP($A127,'8-8-06'!$B$2:$P$95,14,FALSE)),"",VLOOKUP($A127,'8-8-06'!$B$2:$P$95,14,FALSE))</f>
      </c>
      <c r="K127" s="6">
        <f>IF(ISERROR(VLOOKUP($A127,'22-8-06'!$B$2:$P$90,14,FALSE)),"",VLOOKUP($A127,'22-8-06'!$B$2:$P$90,14,FALSE))</f>
      </c>
      <c r="L127" s="6">
        <f>IF(ISERROR(VLOOKUP($A127,'29-8-06'!$B$2:$P$95,14,FALSE)),"",VLOOKUP($A127,'29-8-06'!$B$2:$P$95,14,FALSE))</f>
      </c>
      <c r="M127" s="45">
        <f t="shared" si="12"/>
        <v>0.03939236111111111</v>
      </c>
      <c r="N127" s="45">
        <f t="shared" si="13"/>
        <v>0.039178240740740736</v>
      </c>
      <c r="O127" s="5">
        <f t="shared" si="14"/>
        <v>0.019742476851851862</v>
      </c>
      <c r="P127" s="13">
        <f t="shared" si="15"/>
        <v>0.7975202546296296</v>
      </c>
    </row>
    <row r="128" spans="1:16" ht="12.75">
      <c r="A128" t="s">
        <v>133</v>
      </c>
      <c r="B128">
        <v>2005</v>
      </c>
      <c r="C128" s="6" t="s">
        <v>77</v>
      </c>
      <c r="D128" s="6"/>
      <c r="E128" s="6" t="s">
        <v>77</v>
      </c>
      <c r="F128" s="6" t="s">
        <v>77</v>
      </c>
      <c r="G128" s="6" t="s">
        <v>77</v>
      </c>
      <c r="H128" s="6" t="s">
        <v>77</v>
      </c>
      <c r="I128" s="6" t="s">
        <v>77</v>
      </c>
      <c r="J128" s="6" t="s">
        <v>77</v>
      </c>
      <c r="K128" s="6" t="s">
        <v>77</v>
      </c>
      <c r="L128" s="29">
        <v>0.03993055555555556</v>
      </c>
      <c r="M128" s="6">
        <f t="shared" si="12"/>
        <v>0.03993055555555556</v>
      </c>
      <c r="N128" s="6">
        <f t="shared" si="13"/>
        <v>0.03993055555555556</v>
      </c>
      <c r="O128" s="5">
        <f t="shared" si="14"/>
        <v>0.019097222222222224</v>
      </c>
      <c r="P128" s="13">
        <f t="shared" si="15"/>
        <v>0.796875</v>
      </c>
    </row>
    <row r="129" spans="1:16" ht="12.75">
      <c r="A129" s="44" t="s">
        <v>29</v>
      </c>
      <c r="B129" s="44">
        <v>2006</v>
      </c>
      <c r="C129" s="6">
        <f>IF(ISERROR(VLOOKUP($A129,'2-5-06'!$B$2:$P$95,14,FALSE)),"",VLOOKUP($A129,'2-5-06'!$B$2:$P$95,14,FALSE))</f>
        <v>0.041192129629629634</v>
      </c>
      <c r="D129" s="6">
        <f>IF(ISERROR(VLOOKUP($A129,'16-5-06'!$B$2:$P$95,14,FALSE)),"",VLOOKUP($A129,'16-5-06'!$B$2:$P$95,14,FALSE))</f>
        <v>0.04240740740740741</v>
      </c>
      <c r="E129" s="6">
        <f>IF(ISERROR(VLOOKUP($A129,'30-5-06'!$B$2:$P$95,14,FALSE)),"",VLOOKUP($A129,'30-5-06'!$B$2:$P$95,14,FALSE))</f>
        <v>0.04085648148148148</v>
      </c>
      <c r="F129" s="6">
        <f>IF(ISERROR(VLOOKUP($A129,'13-6-06'!$B$2:$P$95,14,FALSE)),"",VLOOKUP($A129,'13-6-06'!$B$2:$P$95,14,FALSE))</f>
      </c>
      <c r="G129" s="6">
        <f>IF(ISERROR(VLOOKUP($A129,'27-6-06'!$B$2:$P$95,14,FALSE)),"",VLOOKUP($A129,'27-6-06'!$B$2:$P$95,14,FALSE))</f>
        <v>0.04050925925925926</v>
      </c>
      <c r="H129" s="6">
        <f>IF(ISERROR(VLOOKUP($A129,'11-7-06'!$B$2:$P$91,14,FALSE)),"",VLOOKUP($A129,'11-7-06'!$B$2:$P$91,14,FALSE))</f>
        <v>0.03966435185185185</v>
      </c>
      <c r="I129" s="6">
        <f>IF(ISERROR(VLOOKUP($A129,'25-7-06'!$B$2:$P$95,14,FALSE)),"",VLOOKUP($A129,'25-7-06'!$B$2:$P$95,14,FALSE))</f>
        <v>0.03997685185185186</v>
      </c>
      <c r="J129" s="6">
        <f>IF(ISERROR(VLOOKUP($A129,'8-8-06'!$B$2:$P$95,14,FALSE)),"",VLOOKUP($A129,'8-8-06'!$B$2:$P$95,14,FALSE))</f>
      </c>
      <c r="K129" s="6">
        <f>IF(ISERROR(VLOOKUP($A129,'22-8-06'!$B$2:$P$90,14,FALSE)),"",VLOOKUP($A129,'22-8-06'!$B$2:$P$90,14,FALSE))</f>
      </c>
      <c r="L129" s="6">
        <f>IF(ISERROR(VLOOKUP($A129,'29-8-06'!$B$2:$P$95,14,FALSE)),"",VLOOKUP($A129,'29-8-06'!$B$2:$P$95,14,FALSE))</f>
      </c>
      <c r="M129" s="45">
        <f t="shared" si="12"/>
        <v>0.040767746913580254</v>
      </c>
      <c r="N129" s="45">
        <f t="shared" si="13"/>
        <v>0.03966435185185185</v>
      </c>
      <c r="O129" s="5">
        <f t="shared" si="14"/>
        <v>0.018811728395061726</v>
      </c>
      <c r="P129" s="50">
        <f t="shared" si="15"/>
        <v>0.7965895061728395</v>
      </c>
    </row>
    <row r="130" spans="1:16" ht="12.75">
      <c r="A130" t="s">
        <v>29</v>
      </c>
      <c r="B130">
        <v>2005</v>
      </c>
      <c r="C130" s="6">
        <v>0.041261574074074076</v>
      </c>
      <c r="D130" s="6"/>
      <c r="E130" s="6" t="s">
        <v>77</v>
      </c>
      <c r="F130" s="6">
        <v>0.04162037037037037</v>
      </c>
      <c r="G130" s="6">
        <v>0.04148148148148149</v>
      </c>
      <c r="H130" s="6" t="s">
        <v>77</v>
      </c>
      <c r="I130" s="6" t="s">
        <v>77</v>
      </c>
      <c r="J130" s="6" t="s">
        <v>77</v>
      </c>
      <c r="K130" s="6" t="s">
        <v>77</v>
      </c>
      <c r="L130" s="6">
        <v>0.043379629629629636</v>
      </c>
      <c r="M130" s="6">
        <f aca="true" t="shared" si="16" ref="M130:M161">AVERAGE(L130,K130,J130,I130,H130,G130,F130,E130,D130,C130)</f>
        <v>0.041935763888888894</v>
      </c>
      <c r="N130" s="6">
        <f aca="true" t="shared" si="17" ref="N130:N161">MIN(L130,K130,J130,I130,H130,G130,F130,E130,D130,C130)</f>
        <v>0.041261574074074076</v>
      </c>
      <c r="O130" s="5">
        <f aca="true" t="shared" si="18" ref="O130:O161">TIMEVALUE("1:25:00")-(M130+N130)/2+Q130</f>
        <v>0.0174291087962963</v>
      </c>
      <c r="P130" s="13">
        <f aca="true" t="shared" si="19" ref="P130:P161">P$1+O130</f>
        <v>0.7952068865740741</v>
      </c>
    </row>
    <row r="131" spans="1:16" ht="12.75">
      <c r="A131" t="s">
        <v>29</v>
      </c>
      <c r="B131">
        <v>2004</v>
      </c>
      <c r="C131" s="6">
        <v>0.04488425925925926</v>
      </c>
      <c r="D131" s="6">
        <v>0.041678240740740745</v>
      </c>
      <c r="E131" s="6">
        <v>0.04129629629629629</v>
      </c>
      <c r="F131" s="6">
        <v>0.0408912037037037</v>
      </c>
      <c r="G131" s="6" t="s">
        <v>77</v>
      </c>
      <c r="H131" s="6">
        <v>0.04263888888888889</v>
      </c>
      <c r="I131" s="6" t="s">
        <v>77</v>
      </c>
      <c r="J131" s="6">
        <v>0.04193287037037037</v>
      </c>
      <c r="K131" s="6" t="s">
        <v>77</v>
      </c>
      <c r="L131" s="6">
        <v>0.04487268518518519</v>
      </c>
      <c r="M131" s="6">
        <f t="shared" si="16"/>
        <v>0.042599206349206345</v>
      </c>
      <c r="N131" s="6">
        <f t="shared" si="17"/>
        <v>0.0408912037037037</v>
      </c>
      <c r="O131" s="5">
        <f t="shared" si="18"/>
        <v>0.017282572751322757</v>
      </c>
      <c r="P131" s="13">
        <f t="shared" si="19"/>
        <v>0.7950603505291005</v>
      </c>
    </row>
    <row r="132" spans="1:16" ht="12.75">
      <c r="A132" t="s">
        <v>29</v>
      </c>
      <c r="B132">
        <v>2003</v>
      </c>
      <c r="C132" s="29">
        <v>0.043634259259259255</v>
      </c>
      <c r="D132" s="6">
        <v>0.04569444444444444</v>
      </c>
      <c r="E132" s="6">
        <v>0.04563657407407408</v>
      </c>
      <c r="F132" s="29">
        <v>0.04321759259259259</v>
      </c>
      <c r="G132" s="29">
        <v>0.041527777777777775</v>
      </c>
      <c r="H132" s="6" t="s">
        <v>77</v>
      </c>
      <c r="I132" s="29">
        <v>0.041365740740740745</v>
      </c>
      <c r="J132" s="6" t="s">
        <v>12</v>
      </c>
      <c r="K132" s="29">
        <v>0.03984953703703704</v>
      </c>
      <c r="L132" s="29">
        <v>0.03918981481481481</v>
      </c>
      <c r="M132" s="6">
        <f t="shared" si="16"/>
        <v>0.042514467592592586</v>
      </c>
      <c r="N132" s="6">
        <f t="shared" si="17"/>
        <v>0.03918981481481481</v>
      </c>
      <c r="O132" s="5">
        <f t="shared" si="18"/>
        <v>0.018175636574074082</v>
      </c>
      <c r="P132" s="13">
        <f t="shared" si="19"/>
        <v>0.7959534143518519</v>
      </c>
    </row>
    <row r="133" spans="1:16" ht="12.75">
      <c r="A133" t="s">
        <v>113</v>
      </c>
      <c r="B133">
        <v>2005</v>
      </c>
      <c r="C133" s="6" t="s">
        <v>77</v>
      </c>
      <c r="D133" s="6"/>
      <c r="E133" s="6" t="s">
        <v>77</v>
      </c>
      <c r="F133" s="29">
        <v>0.04509259259259259</v>
      </c>
      <c r="G133" s="6" t="s">
        <v>77</v>
      </c>
      <c r="H133" s="6" t="s">
        <v>77</v>
      </c>
      <c r="I133" s="6" t="s">
        <v>77</v>
      </c>
      <c r="J133" s="6" t="s">
        <v>77</v>
      </c>
      <c r="K133" s="29">
        <v>0.04475694444444445</v>
      </c>
      <c r="L133" s="6" t="s">
        <v>77</v>
      </c>
      <c r="M133" s="6">
        <f t="shared" si="16"/>
        <v>0.044924768518518524</v>
      </c>
      <c r="N133" s="6">
        <f t="shared" si="17"/>
        <v>0.04475694444444445</v>
      </c>
      <c r="O133" s="5">
        <f t="shared" si="18"/>
        <v>0.014186921296296291</v>
      </c>
      <c r="P133" s="13">
        <f t="shared" si="19"/>
        <v>0.7919646990740741</v>
      </c>
    </row>
    <row r="134" spans="1:16" ht="12.75">
      <c r="A134" s="44" t="s">
        <v>16</v>
      </c>
      <c r="B134" s="44">
        <v>2006</v>
      </c>
      <c r="C134" s="5">
        <f>IF(ISERROR(VLOOKUP($A134,'2-5-06'!$B$2:$P$95,14,FALSE)),"",VLOOKUP($A134,'2-5-06'!$B$2:$P$95,14,FALSE))</f>
      </c>
      <c r="D134" s="6">
        <f>IF(ISERROR(VLOOKUP($A134,'16-5-06'!$B$2:$P$95,14,FALSE)),"",VLOOKUP($A134,'16-5-06'!$B$2:$P$95,14,FALSE))</f>
        <v>0.04085648148148148</v>
      </c>
      <c r="E134" s="6">
        <f>IF(ISERROR(VLOOKUP($A134,'30-5-06'!$B$2:$P$95,14,FALSE)),"",VLOOKUP($A134,'30-5-06'!$B$2:$P$95,14,FALSE))</f>
        <v>0.04079861111111111</v>
      </c>
      <c r="F134" s="6">
        <f>IF(ISERROR(VLOOKUP($A134,'13-6-06'!$B$2:$P$95,14,FALSE)),"",VLOOKUP($A134,'13-6-06'!$B$2:$P$95,14,FALSE))</f>
      </c>
      <c r="G134" s="6">
        <f>IF(ISERROR(VLOOKUP($A134,'27-6-06'!$B$2:$P$95,14,FALSE)),"",VLOOKUP($A134,'27-6-06'!$B$2:$P$95,14,FALSE))</f>
      </c>
      <c r="H134" s="6">
        <f>IF(ISERROR(VLOOKUP($A134,'11-7-06'!$B$2:$P$91,14,FALSE)),"",VLOOKUP($A134,'11-7-06'!$B$2:$P$91,14,FALSE))</f>
      </c>
      <c r="I134" s="6">
        <f>IF(ISERROR(VLOOKUP($A134,'25-7-06'!$B$2:$P$95,14,FALSE)),"",VLOOKUP($A134,'25-7-06'!$B$2:$P$95,14,FALSE))</f>
      </c>
      <c r="J134" s="6">
        <f>IF(ISERROR(VLOOKUP($A134,'8-8-06'!$B$2:$P$95,14,FALSE)),"",VLOOKUP($A134,'8-8-06'!$B$2:$P$95,14,FALSE))</f>
      </c>
      <c r="K134" s="6">
        <f>IF(ISERROR(VLOOKUP($A134,'22-8-06'!$B$2:$P$90,14,FALSE)),"",VLOOKUP($A134,'22-8-06'!$B$2:$P$90,14,FALSE))</f>
      </c>
      <c r="L134" s="6">
        <f>IF(ISERROR(VLOOKUP($A134,'29-8-06'!$B$2:$P$95,14,FALSE)),"",VLOOKUP($A134,'29-8-06'!$B$2:$P$95,14,FALSE))</f>
        <v>0.041018518518518475</v>
      </c>
      <c r="M134" s="45">
        <f t="shared" si="16"/>
        <v>0.04089120370370369</v>
      </c>
      <c r="N134" s="45">
        <f t="shared" si="17"/>
        <v>0.04079861111111111</v>
      </c>
      <c r="O134" s="5">
        <f t="shared" si="18"/>
        <v>0.018182870370370384</v>
      </c>
      <c r="P134" s="50">
        <f t="shared" si="19"/>
        <v>0.7959606481481482</v>
      </c>
    </row>
    <row r="135" spans="1:16" ht="12.75">
      <c r="A135" t="s">
        <v>16</v>
      </c>
      <c r="B135">
        <v>2005</v>
      </c>
      <c r="C135" s="6" t="s">
        <v>77</v>
      </c>
      <c r="D135" s="6"/>
      <c r="E135" s="6" t="s">
        <v>77</v>
      </c>
      <c r="F135" s="6" t="s">
        <v>77</v>
      </c>
      <c r="G135" s="6" t="s">
        <v>77</v>
      </c>
      <c r="H135" s="6" t="s">
        <v>77</v>
      </c>
      <c r="I135" s="6" t="s">
        <v>77</v>
      </c>
      <c r="J135" s="6">
        <v>0.04048611111111112</v>
      </c>
      <c r="K135" s="6">
        <v>0.04210648148148148</v>
      </c>
      <c r="L135" s="6" t="s">
        <v>77</v>
      </c>
      <c r="M135" s="6">
        <f t="shared" si="16"/>
        <v>0.0412962962962963</v>
      </c>
      <c r="N135" s="6">
        <f t="shared" si="17"/>
        <v>0.04048611111111112</v>
      </c>
      <c r="O135" s="5">
        <f t="shared" si="18"/>
        <v>0.018136574074074076</v>
      </c>
      <c r="P135" s="13">
        <f t="shared" si="19"/>
        <v>0.7959143518518519</v>
      </c>
    </row>
    <row r="136" spans="1:16" ht="12.75">
      <c r="A136" t="s">
        <v>16</v>
      </c>
      <c r="B136">
        <v>2004</v>
      </c>
      <c r="C136" s="6">
        <v>0.04300925925925926</v>
      </c>
      <c r="D136" s="29">
        <v>0.04027777777777777</v>
      </c>
      <c r="E136" s="6" t="s">
        <v>77</v>
      </c>
      <c r="F136" s="6" t="s">
        <v>77</v>
      </c>
      <c r="G136" s="6" t="s">
        <v>77</v>
      </c>
      <c r="H136" s="6" t="s">
        <v>77</v>
      </c>
      <c r="I136" s="6" t="s">
        <v>77</v>
      </c>
      <c r="J136" s="6">
        <v>0.04201388888888889</v>
      </c>
      <c r="K136" s="6" t="s">
        <v>77</v>
      </c>
      <c r="L136" s="6">
        <v>0.041053240740740744</v>
      </c>
      <c r="M136" s="6">
        <f t="shared" si="16"/>
        <v>0.04158854166666667</v>
      </c>
      <c r="N136" s="6">
        <f t="shared" si="17"/>
        <v>0.04027777777777777</v>
      </c>
      <c r="O136" s="5">
        <f t="shared" si="18"/>
        <v>0.01809461805555556</v>
      </c>
      <c r="P136" s="13">
        <f t="shared" si="19"/>
        <v>0.7958723958333334</v>
      </c>
    </row>
    <row r="137" spans="1:16" ht="12.75">
      <c r="A137" t="s">
        <v>16</v>
      </c>
      <c r="B137">
        <v>2003</v>
      </c>
      <c r="C137" s="6" t="s">
        <v>77</v>
      </c>
      <c r="D137" s="6" t="s">
        <v>77</v>
      </c>
      <c r="E137" s="29">
        <v>0.04170138888888889</v>
      </c>
      <c r="F137" s="6" t="s">
        <v>77</v>
      </c>
      <c r="G137" s="6" t="s">
        <v>77</v>
      </c>
      <c r="H137" s="6" t="s">
        <v>77</v>
      </c>
      <c r="I137" s="6" t="s">
        <v>77</v>
      </c>
      <c r="J137" s="6" t="s">
        <v>77</v>
      </c>
      <c r="K137" s="6">
        <v>0.04245370370370371</v>
      </c>
      <c r="L137" s="6" t="s">
        <v>12</v>
      </c>
      <c r="M137" s="6">
        <f t="shared" si="16"/>
        <v>0.0420775462962963</v>
      </c>
      <c r="N137" s="6">
        <f t="shared" si="17"/>
        <v>0.04170138888888889</v>
      </c>
      <c r="O137" s="5">
        <f t="shared" si="18"/>
        <v>0.017138310185185184</v>
      </c>
      <c r="P137" s="13">
        <f t="shared" si="19"/>
        <v>0.794916087962963</v>
      </c>
    </row>
    <row r="138" spans="1:18" ht="12.75">
      <c r="A138" s="44" t="s">
        <v>160</v>
      </c>
      <c r="B138" s="44">
        <v>2006</v>
      </c>
      <c r="C138" s="5">
        <f>IF(ISERROR(VLOOKUP($A138,'2-5-06'!$B$2:$P$95,14,FALSE)),"",VLOOKUP($A138,'2-5-06'!$B$2:$P$95,14,FALSE))</f>
      </c>
      <c r="D138" s="5">
        <f>IF(ISERROR(VLOOKUP($A138,'2-5-06'!$B$2:$P$95,14,FALSE)),"",VLOOKUP($A138,'2-5-06'!$B$2:$P$95,14,FALSE))</f>
      </c>
      <c r="E138" s="6">
        <f>IF(ISERROR(VLOOKUP($A138,'30-5-06'!$B$2:$P$95,14,FALSE)),"",VLOOKUP($A138,'30-5-06'!$B$2:$P$95,14,FALSE))</f>
      </c>
      <c r="F138" s="29">
        <f>IF(ISERROR(VLOOKUP($A138,'13-6-06'!$B$2:$P$95,14,FALSE)),"",VLOOKUP($A138,'13-6-06'!$B$2:$P$95,14,FALSE))</f>
        <v>0.04724537037037037</v>
      </c>
      <c r="G138" s="6">
        <f>IF(ISERROR(VLOOKUP($A138,'27-6-06'!$B$2:$P$95,14,FALSE)),"",VLOOKUP($A138,'27-6-06'!$B$2:$P$95,14,FALSE))</f>
      </c>
      <c r="H138" s="6">
        <f>IF(ISERROR(VLOOKUP($A138,'11-7-06'!$B$2:$P$91,14,FALSE)),"",VLOOKUP($A138,'11-7-06'!$B$2:$P$91,14,FALSE))</f>
      </c>
      <c r="I138" s="6">
        <f>IF(ISERROR(VLOOKUP($A138,'25-7-06'!$B$2:$P$95,14,FALSE)),"",VLOOKUP($A138,'25-7-06'!$B$2:$P$95,14,FALSE))</f>
      </c>
      <c r="J138" s="29">
        <f>IF(ISERROR(VLOOKUP($A138,'8-8-06'!$B$2:$P$95,14,FALSE)),"",VLOOKUP($A138,'8-8-06'!$B$2:$P$95,14,FALSE))</f>
        <v>0.03888888888888889</v>
      </c>
      <c r="K138" s="6">
        <f>IF(ISERROR(VLOOKUP($A138,'22-8-06'!$B$2:$P$90,14,FALSE)),"",VLOOKUP($A138,'22-8-06'!$B$2:$P$90,14,FALSE))</f>
      </c>
      <c r="L138" s="29">
        <f>IF(ISERROR(VLOOKUP($A138,'29-8-06'!$B$2:$P$95,14,FALSE)),"",VLOOKUP($A138,'29-8-06'!$B$2:$P$95,14,FALSE))</f>
        <v>0.03886574074074076</v>
      </c>
      <c r="M138" s="45">
        <f t="shared" si="16"/>
        <v>0.041666666666666664</v>
      </c>
      <c r="N138" s="45">
        <f t="shared" si="17"/>
        <v>0.03886574074074076</v>
      </c>
      <c r="O138" s="5">
        <f t="shared" si="18"/>
        <v>0.020844907407407402</v>
      </c>
      <c r="P138" s="50">
        <f t="shared" si="19"/>
        <v>0.7986226851851852</v>
      </c>
      <c r="Q138" s="47">
        <v>0.0020833333333333333</v>
      </c>
      <c r="R138" t="s">
        <v>172</v>
      </c>
    </row>
    <row r="139" spans="1:16" ht="12.75">
      <c r="A139" t="s">
        <v>131</v>
      </c>
      <c r="B139">
        <v>2005</v>
      </c>
      <c r="C139" s="6" t="s">
        <v>77</v>
      </c>
      <c r="D139" s="6"/>
      <c r="E139" s="6" t="s">
        <v>77</v>
      </c>
      <c r="F139" s="6" t="s">
        <v>77</v>
      </c>
      <c r="G139" s="6" t="s">
        <v>77</v>
      </c>
      <c r="H139" s="6" t="s">
        <v>77</v>
      </c>
      <c r="I139" s="6" t="s">
        <v>77</v>
      </c>
      <c r="J139" s="6" t="s">
        <v>77</v>
      </c>
      <c r="K139" s="6">
        <v>0.03931712962962963</v>
      </c>
      <c r="L139" s="6">
        <v>0.03802083333333332</v>
      </c>
      <c r="M139" s="6">
        <f t="shared" si="16"/>
        <v>0.03866898148148148</v>
      </c>
      <c r="N139" s="6">
        <f t="shared" si="17"/>
        <v>0.03802083333333332</v>
      </c>
      <c r="O139" s="5">
        <f t="shared" si="18"/>
        <v>0.020682870370370386</v>
      </c>
      <c r="P139" s="13">
        <f t="shared" si="19"/>
        <v>0.7984606481481482</v>
      </c>
    </row>
    <row r="140" spans="1:16" ht="12.75">
      <c r="A140" t="s">
        <v>30</v>
      </c>
      <c r="B140">
        <v>2003</v>
      </c>
      <c r="C140" s="6">
        <v>0.0425</v>
      </c>
      <c r="D140" s="6">
        <v>0.043715277777777777</v>
      </c>
      <c r="E140" s="6" t="s">
        <v>77</v>
      </c>
      <c r="F140" s="6" t="s">
        <v>77</v>
      </c>
      <c r="G140" s="6" t="s">
        <v>77</v>
      </c>
      <c r="H140" s="6" t="s">
        <v>77</v>
      </c>
      <c r="I140" s="6" t="s">
        <v>77</v>
      </c>
      <c r="J140" s="6" t="s">
        <v>77</v>
      </c>
      <c r="K140" s="6" t="s">
        <v>77</v>
      </c>
      <c r="L140" s="6"/>
      <c r="M140" s="6">
        <f t="shared" si="16"/>
        <v>0.04310763888888889</v>
      </c>
      <c r="N140" s="6">
        <f t="shared" si="17"/>
        <v>0.0425</v>
      </c>
      <c r="O140" s="5">
        <f t="shared" si="18"/>
        <v>0.016223958333333337</v>
      </c>
      <c r="P140" s="13">
        <f t="shared" si="19"/>
        <v>0.7940017361111111</v>
      </c>
    </row>
    <row r="141" spans="1:16" ht="12.75">
      <c r="A141" s="44" t="s">
        <v>40</v>
      </c>
      <c r="B141" s="44">
        <v>2006</v>
      </c>
      <c r="C141" s="6">
        <f>IF(ISERROR(VLOOKUP($A141,'2-5-06'!$B$2:$P$95,14,FALSE)),"",VLOOKUP($A141,'2-5-06'!$B$2:$P$95,14,FALSE))</f>
        <v>0.052488425925925924</v>
      </c>
      <c r="D141" s="6">
        <f>IF(ISERROR(VLOOKUP($A141,'16-5-06'!$B$2:$P$95,14,FALSE)),"",VLOOKUP($A141,'16-5-06'!$B$2:$P$95,14,FALSE))</f>
      </c>
      <c r="E141" s="6">
        <f>IF(ISERROR(VLOOKUP($A141,'30-5-06'!$B$2:$P$95,14,FALSE)),"",VLOOKUP($A141,'30-5-06'!$B$2:$P$95,14,FALSE))</f>
      </c>
      <c r="F141" s="6">
        <f>IF(ISERROR(VLOOKUP($A141,'13-6-06'!$B$2:$P$95,14,FALSE)),"",VLOOKUP($A141,'13-6-06'!$B$2:$P$95,14,FALSE))</f>
      </c>
      <c r="G141" s="6">
        <f>IF(ISERROR(VLOOKUP($A141,'27-6-06'!$B$2:$P$95,14,FALSE)),"",VLOOKUP($A141,'27-6-06'!$B$2:$P$95,14,FALSE))</f>
      </c>
      <c r="H141" s="6">
        <f>IF(ISERROR(VLOOKUP($A141,'11-7-06'!$B$2:$P$91,14,FALSE)),"",VLOOKUP($A141,'11-7-06'!$B$2:$P$91,14,FALSE))</f>
      </c>
      <c r="I141" s="6">
        <f>IF(ISERROR(VLOOKUP($A141,'25-7-06'!$B$2:$P$95,14,FALSE)),"",VLOOKUP($A141,'25-7-06'!$B$2:$P$95,14,FALSE))</f>
      </c>
      <c r="J141" s="6">
        <f>IF(ISERROR(VLOOKUP($A141,'8-8-06'!$B$2:$P$95,14,FALSE)),"",VLOOKUP($A141,'8-8-06'!$B$2:$P$95,14,FALSE))</f>
      </c>
      <c r="K141" s="6">
        <f>IF(ISERROR(VLOOKUP($A141,'22-8-06'!$B$2:$P$90,14,FALSE)),"",VLOOKUP($A141,'22-8-06'!$B$2:$P$90,14,FALSE))</f>
      </c>
      <c r="L141" s="6">
        <f>IF(ISERROR(VLOOKUP($A141,'29-8-06'!$B$2:$P$95,14,FALSE)),"",VLOOKUP($A141,'29-8-06'!$B$2:$P$95,14,FALSE))</f>
      </c>
      <c r="M141" s="45">
        <f t="shared" si="16"/>
        <v>0.052488425925925924</v>
      </c>
      <c r="N141" s="45">
        <f t="shared" si="17"/>
        <v>0.052488425925925924</v>
      </c>
      <c r="O141" s="5">
        <f t="shared" si="18"/>
        <v>0.006539351851851859</v>
      </c>
      <c r="P141" s="13">
        <f t="shared" si="19"/>
        <v>0.7843171296296296</v>
      </c>
    </row>
    <row r="142" spans="1:16" ht="12.75">
      <c r="A142" t="s">
        <v>40</v>
      </c>
      <c r="B142">
        <v>2005</v>
      </c>
      <c r="C142" s="6" t="s">
        <v>77</v>
      </c>
      <c r="D142" s="6" t="s">
        <v>77</v>
      </c>
      <c r="E142" s="6" t="s">
        <v>77</v>
      </c>
      <c r="F142" s="29">
        <v>0.049166666666666664</v>
      </c>
      <c r="G142" s="6" t="s">
        <v>77</v>
      </c>
      <c r="H142" s="6">
        <v>0.049629629629629635</v>
      </c>
      <c r="I142" s="6" t="s">
        <v>77</v>
      </c>
      <c r="J142" s="6" t="s">
        <v>77</v>
      </c>
      <c r="K142" s="6" t="s">
        <v>77</v>
      </c>
      <c r="L142" s="6" t="s">
        <v>77</v>
      </c>
      <c r="M142" s="6">
        <f t="shared" si="16"/>
        <v>0.04939814814814815</v>
      </c>
      <c r="N142" s="6">
        <f t="shared" si="17"/>
        <v>0.049166666666666664</v>
      </c>
      <c r="O142" s="5">
        <f t="shared" si="18"/>
        <v>0.009745370370370376</v>
      </c>
      <c r="P142" s="13">
        <f t="shared" si="19"/>
        <v>0.7875231481481482</v>
      </c>
    </row>
    <row r="143" spans="1:16" ht="12.75">
      <c r="A143" t="s">
        <v>40</v>
      </c>
      <c r="B143">
        <v>2004</v>
      </c>
      <c r="C143" s="6" t="s">
        <v>77</v>
      </c>
      <c r="D143" s="6" t="s">
        <v>77</v>
      </c>
      <c r="E143" s="6" t="s">
        <v>77</v>
      </c>
      <c r="F143" s="29">
        <v>0.05428240740740741</v>
      </c>
      <c r="G143" s="29">
        <v>0.05306712962962964</v>
      </c>
      <c r="H143" s="6" t="s">
        <v>77</v>
      </c>
      <c r="I143" s="6" t="s">
        <v>77</v>
      </c>
      <c r="J143" s="29">
        <v>0.05254629629629629</v>
      </c>
      <c r="K143" s="6" t="s">
        <v>77</v>
      </c>
      <c r="L143" s="6"/>
      <c r="M143" s="6">
        <f t="shared" si="16"/>
        <v>0.053298611111111116</v>
      </c>
      <c r="N143" s="6">
        <f t="shared" si="17"/>
        <v>0.05254629629629629</v>
      </c>
      <c r="O143" s="5">
        <f t="shared" si="18"/>
        <v>0.0061053240740740825</v>
      </c>
      <c r="P143" s="13">
        <f t="shared" si="19"/>
        <v>0.7838831018518518</v>
      </c>
    </row>
    <row r="144" spans="1:16" ht="12.75">
      <c r="A144" t="s">
        <v>88</v>
      </c>
      <c r="B144">
        <v>2004</v>
      </c>
      <c r="C144" s="6" t="s">
        <v>77</v>
      </c>
      <c r="D144" s="6" t="s">
        <v>77</v>
      </c>
      <c r="E144" s="6" t="s">
        <v>77</v>
      </c>
      <c r="F144" s="6" t="s">
        <v>77</v>
      </c>
      <c r="G144" s="6">
        <v>0.05418981481481481</v>
      </c>
      <c r="H144" s="6" t="s">
        <v>77</v>
      </c>
      <c r="I144" s="6" t="s">
        <v>77</v>
      </c>
      <c r="J144" s="6" t="s">
        <v>77</v>
      </c>
      <c r="K144" s="6" t="s">
        <v>77</v>
      </c>
      <c r="L144" s="6">
        <v>0.05430555555555555</v>
      </c>
      <c r="M144" s="6">
        <f t="shared" si="16"/>
        <v>0.05424768518518518</v>
      </c>
      <c r="N144" s="6">
        <f t="shared" si="17"/>
        <v>0.05418981481481481</v>
      </c>
      <c r="O144" s="5">
        <f t="shared" si="18"/>
        <v>0.004809027777777787</v>
      </c>
      <c r="P144" s="13">
        <f t="shared" si="19"/>
        <v>0.7825868055555556</v>
      </c>
    </row>
    <row r="145" spans="1:16" ht="12.75">
      <c r="A145" s="44" t="s">
        <v>128</v>
      </c>
      <c r="B145" s="44">
        <v>2006</v>
      </c>
      <c r="C145" s="6">
        <f>IF(ISERROR(VLOOKUP($A145,'2-5-06'!$B$2:$P$95,14,FALSE)),"",VLOOKUP($A145,'2-5-06'!$B$2:$P$95,14,FALSE))</f>
      </c>
      <c r="D145" s="29">
        <f>IF(ISERROR(VLOOKUP($A145,'16-5-06'!$B$2:$P$95,14,FALSE)),"",VLOOKUP($A145,'16-5-06'!$B$2:$P$95,14,FALSE))</f>
        <v>0.03814814814814815</v>
      </c>
      <c r="E145" s="6" t="str">
        <f>IF(ISERROR(VLOOKUP($A145,'30-5-06'!$B$2:$P$95,14,FALSE)),"",VLOOKUP($A145,'30-5-06'!$B$2:$P$95,14,FALSE))</f>
        <v>dnf</v>
      </c>
      <c r="F145" s="6">
        <f>IF(ISERROR(VLOOKUP($A145,'13-6-06'!$B$2:$P$95,14,FALSE)),"",VLOOKUP($A145,'13-6-06'!$B$2:$P$95,14,FALSE))</f>
      </c>
      <c r="G145" s="6">
        <f>IF(ISERROR(VLOOKUP($A145,'27-6-06'!$B$2:$P$95,14,FALSE)),"",VLOOKUP($A145,'27-6-06'!$B$2:$P$95,14,FALSE))</f>
      </c>
      <c r="H145" s="6">
        <f>IF(ISERROR(VLOOKUP($A145,'11-7-06'!$B$2:$P$91,14,FALSE)),"",VLOOKUP($A145,'11-7-06'!$B$2:$P$91,14,FALSE))</f>
      </c>
      <c r="I145" s="6">
        <f>IF(ISERROR(VLOOKUP($A145,'25-7-06'!$B$2:$P$95,14,FALSE)),"",VLOOKUP($A145,'25-7-06'!$B$2:$P$95,14,FALSE))</f>
        <v>0.0389236111111111</v>
      </c>
      <c r="J145" s="29">
        <f>IF(ISERROR(VLOOKUP($A145,'8-8-06'!$B$2:$P$95,14,FALSE)),"",VLOOKUP($A145,'8-8-06'!$B$2:$P$95,14,FALSE))</f>
        <v>0.03680555555555555</v>
      </c>
      <c r="K145" s="6">
        <f>IF(ISERROR(VLOOKUP($A145,'22-8-06'!$B$2:$P$90,14,FALSE)),"",VLOOKUP($A145,'22-8-06'!$B$2:$P$90,14,FALSE))</f>
      </c>
      <c r="L145" s="6">
        <f>IF(ISERROR(VLOOKUP($A145,'29-8-06'!$B$2:$P$95,14,FALSE)),"",VLOOKUP($A145,'29-8-06'!$B$2:$P$95,14,FALSE))</f>
      </c>
      <c r="M145" s="45">
        <f t="shared" si="16"/>
        <v>0.0379591049382716</v>
      </c>
      <c r="N145" s="45">
        <f t="shared" si="17"/>
        <v>0.03680555555555555</v>
      </c>
      <c r="O145" s="5">
        <f t="shared" si="18"/>
        <v>0.021645447530864205</v>
      </c>
      <c r="P145" s="13">
        <f t="shared" si="19"/>
        <v>0.799423225308642</v>
      </c>
    </row>
    <row r="146" spans="1:16" ht="12.75">
      <c r="A146" t="s">
        <v>128</v>
      </c>
      <c r="B146">
        <v>2005</v>
      </c>
      <c r="C146" s="6" t="s">
        <v>77</v>
      </c>
      <c r="D146" s="6"/>
      <c r="E146" s="6" t="s">
        <v>77</v>
      </c>
      <c r="F146" s="6" t="s">
        <v>77</v>
      </c>
      <c r="G146" s="6" t="s">
        <v>77</v>
      </c>
      <c r="H146" s="6" t="s">
        <v>77</v>
      </c>
      <c r="I146" s="6" t="s">
        <v>77</v>
      </c>
      <c r="J146" s="29">
        <v>0.04012731481481481</v>
      </c>
      <c r="K146" s="6" t="s">
        <v>77</v>
      </c>
      <c r="L146" s="6" t="s">
        <v>77</v>
      </c>
      <c r="M146" s="6">
        <f t="shared" si="16"/>
        <v>0.04012731481481481</v>
      </c>
      <c r="N146" s="6">
        <f t="shared" si="17"/>
        <v>0.04012731481481481</v>
      </c>
      <c r="O146" s="5">
        <f t="shared" si="18"/>
        <v>0.018900462962962973</v>
      </c>
      <c r="P146" s="13">
        <f t="shared" si="19"/>
        <v>0.7966782407407408</v>
      </c>
    </row>
    <row r="147" spans="1:16" ht="12.75">
      <c r="A147" t="s">
        <v>110</v>
      </c>
      <c r="B147">
        <v>2005</v>
      </c>
      <c r="C147" s="6" t="s">
        <v>77</v>
      </c>
      <c r="D147" s="6"/>
      <c r="E147" s="29">
        <v>0.040532407407407406</v>
      </c>
      <c r="F147" s="6" t="s">
        <v>77</v>
      </c>
      <c r="G147" s="6" t="s">
        <v>77</v>
      </c>
      <c r="H147" s="6" t="s">
        <v>77</v>
      </c>
      <c r="I147" s="6" t="s">
        <v>77</v>
      </c>
      <c r="J147" s="6" t="s">
        <v>77</v>
      </c>
      <c r="K147" s="6" t="s">
        <v>77</v>
      </c>
      <c r="L147" s="6" t="s">
        <v>77</v>
      </c>
      <c r="M147" s="6">
        <f t="shared" si="16"/>
        <v>0.040532407407407406</v>
      </c>
      <c r="N147" s="6">
        <f t="shared" si="17"/>
        <v>0.040532407407407406</v>
      </c>
      <c r="O147" s="5">
        <f t="shared" si="18"/>
        <v>0.018495370370370377</v>
      </c>
      <c r="P147" s="13">
        <f t="shared" si="19"/>
        <v>0.7962731481481482</v>
      </c>
    </row>
    <row r="148" spans="1:16" ht="12.75">
      <c r="A148" s="44" t="s">
        <v>42</v>
      </c>
      <c r="B148" s="44">
        <v>2006</v>
      </c>
      <c r="C148" s="29">
        <f>IF(ISERROR(VLOOKUP($A148,'2-5-06'!$B$2:$P$95,14,FALSE)),"",VLOOKUP($A148,'2-5-06'!$B$2:$P$95,14,FALSE))</f>
        <v>0.03760416666666666</v>
      </c>
      <c r="D148" s="6">
        <f>IF(ISERROR(VLOOKUP($A148,'16-5-06'!$B$2:$P$95,14,FALSE)),"",VLOOKUP($A148,'16-5-06'!$B$2:$P$95,14,FALSE))</f>
      </c>
      <c r="E148" s="6">
        <f>IF(ISERROR(VLOOKUP($A148,'30-5-06'!$B$2:$P$95,14,FALSE)),"",VLOOKUP($A148,'30-5-06'!$B$2:$P$95,14,FALSE))</f>
      </c>
      <c r="F148" s="6">
        <f>IF(ISERROR(VLOOKUP($A148,'13-6-06'!$B$2:$P$95,14,FALSE)),"",VLOOKUP($A148,'13-6-06'!$B$2:$P$95,14,FALSE))</f>
      </c>
      <c r="G148" s="6">
        <f>IF(ISERROR(VLOOKUP($A148,'27-6-06'!$B$2:$P$95,14,FALSE)),"",VLOOKUP($A148,'27-6-06'!$B$2:$P$95,14,FALSE))</f>
      </c>
      <c r="H148" s="6">
        <f>IF(ISERROR(VLOOKUP($A148,'11-7-06'!$B$2:$P$91,14,FALSE)),"",VLOOKUP($A148,'11-7-06'!$B$2:$P$91,14,FALSE))</f>
      </c>
      <c r="I148" s="6">
        <f>IF(ISERROR(VLOOKUP($A148,'25-7-06'!$B$2:$P$95,14,FALSE)),"",VLOOKUP($A148,'25-7-06'!$B$2:$P$95,14,FALSE))</f>
      </c>
      <c r="J148" s="6">
        <f>IF(ISERROR(VLOOKUP($A148,'8-8-06'!$B$2:$P$95,14,FALSE)),"",VLOOKUP($A148,'8-8-06'!$B$2:$P$95,14,FALSE))</f>
      </c>
      <c r="K148" s="6">
        <f>IF(ISERROR(VLOOKUP($A148,'22-8-06'!$B$2:$P$90,14,FALSE)),"",VLOOKUP($A148,'22-8-06'!$B$2:$P$90,14,FALSE))</f>
      </c>
      <c r="L148" s="6">
        <f>IF(ISERROR(VLOOKUP($A148,'29-8-06'!$B$2:$P$95,14,FALSE)),"",VLOOKUP($A148,'29-8-06'!$B$2:$P$95,14,FALSE))</f>
      </c>
      <c r="M148" s="45">
        <f t="shared" si="16"/>
        <v>0.03760416666666666</v>
      </c>
      <c r="N148" s="45">
        <f t="shared" si="17"/>
        <v>0.03760416666666666</v>
      </c>
      <c r="O148" s="5">
        <f t="shared" si="18"/>
        <v>0.021423611111111122</v>
      </c>
      <c r="P148" s="13">
        <f t="shared" si="19"/>
        <v>0.7992013888888889</v>
      </c>
    </row>
    <row r="149" spans="1:16" ht="12.75">
      <c r="A149" t="s">
        <v>42</v>
      </c>
      <c r="B149">
        <v>2005</v>
      </c>
      <c r="C149" s="6" t="s">
        <v>77</v>
      </c>
      <c r="D149" s="6"/>
      <c r="E149" s="6" t="s">
        <v>77</v>
      </c>
      <c r="F149" s="6">
        <v>0.0387037037037037</v>
      </c>
      <c r="G149" s="6" t="s">
        <v>77</v>
      </c>
      <c r="H149" s="6" t="s">
        <v>77</v>
      </c>
      <c r="I149" s="6" t="s">
        <v>77</v>
      </c>
      <c r="J149" s="29">
        <v>0.03827546296296297</v>
      </c>
      <c r="K149" s="6" t="s">
        <v>77</v>
      </c>
      <c r="L149" s="6" t="s">
        <v>77</v>
      </c>
      <c r="M149" s="6">
        <f t="shared" si="16"/>
        <v>0.038489583333333334</v>
      </c>
      <c r="N149" s="6">
        <f t="shared" si="17"/>
        <v>0.03827546296296297</v>
      </c>
      <c r="O149" s="5">
        <f t="shared" si="18"/>
        <v>0.020645254629629635</v>
      </c>
      <c r="P149" s="13">
        <f t="shared" si="19"/>
        <v>0.7984230324074074</v>
      </c>
    </row>
    <row r="150" spans="1:16" ht="12.75">
      <c r="A150" t="s">
        <v>42</v>
      </c>
      <c r="B150">
        <v>2004</v>
      </c>
      <c r="C150" s="6">
        <v>0.040381944444444436</v>
      </c>
      <c r="D150" s="6" t="s">
        <v>77</v>
      </c>
      <c r="E150" s="6" t="s">
        <v>77</v>
      </c>
      <c r="F150" s="6" t="s">
        <v>77</v>
      </c>
      <c r="G150" s="29">
        <v>0.03936342592592593</v>
      </c>
      <c r="H150" s="29">
        <v>0.038969907407407404</v>
      </c>
      <c r="I150" s="6" t="s">
        <v>77</v>
      </c>
      <c r="J150" s="29">
        <v>0.038622685185185184</v>
      </c>
      <c r="K150" s="6" t="s">
        <v>77</v>
      </c>
      <c r="L150" s="6">
        <v>0.03979166666666666</v>
      </c>
      <c r="M150" s="6">
        <f t="shared" si="16"/>
        <v>0.03942592592592592</v>
      </c>
      <c r="N150" s="6">
        <f t="shared" si="17"/>
        <v>0.038622685185185184</v>
      </c>
      <c r="O150" s="5">
        <f t="shared" si="18"/>
        <v>0.020003472222222228</v>
      </c>
      <c r="P150" s="13">
        <f t="shared" si="19"/>
        <v>0.79778125</v>
      </c>
    </row>
    <row r="151" spans="1:16" ht="12.75">
      <c r="A151" t="s">
        <v>42</v>
      </c>
      <c r="B151">
        <v>2003</v>
      </c>
      <c r="C151" s="29">
        <v>0.043055555555555555</v>
      </c>
      <c r="D151" s="6">
        <v>0.043460648148148144</v>
      </c>
      <c r="E151" s="29">
        <v>0.04222222222222222</v>
      </c>
      <c r="F151" s="29">
        <v>0.04166666666666667</v>
      </c>
      <c r="G151" s="6">
        <v>0.0419212962962963</v>
      </c>
      <c r="H151" s="6">
        <v>0.04200231481481481</v>
      </c>
      <c r="I151" s="29">
        <v>0.04107638888888889</v>
      </c>
      <c r="J151" s="6">
        <v>0.041192129629629634</v>
      </c>
      <c r="K151" s="29">
        <v>0.03998842592592593</v>
      </c>
      <c r="L151" s="6">
        <v>0.040219907407407406</v>
      </c>
      <c r="M151" s="6">
        <f t="shared" si="16"/>
        <v>0.041680555555555554</v>
      </c>
      <c r="N151" s="6">
        <f t="shared" si="17"/>
        <v>0.03998842592592593</v>
      </c>
      <c r="O151" s="5">
        <f t="shared" si="18"/>
        <v>0.018193287037037043</v>
      </c>
      <c r="P151" s="13">
        <f t="shared" si="19"/>
        <v>0.7959710648148148</v>
      </c>
    </row>
    <row r="152" spans="1:16" ht="12.75">
      <c r="A152" t="s">
        <v>79</v>
      </c>
      <c r="B152">
        <v>2003</v>
      </c>
      <c r="C152" s="6" t="s">
        <v>77</v>
      </c>
      <c r="D152" s="6" t="s">
        <v>77</v>
      </c>
      <c r="E152" s="6" t="s">
        <v>77</v>
      </c>
      <c r="F152" s="6" t="s">
        <v>77</v>
      </c>
      <c r="G152" s="6">
        <v>0.04771990740740741</v>
      </c>
      <c r="H152" s="6">
        <v>0.04891203703703704</v>
      </c>
      <c r="I152" s="6">
        <v>0.04891203703703704</v>
      </c>
      <c r="J152" s="6">
        <v>0.04622685185185185</v>
      </c>
      <c r="K152" s="6" t="s">
        <v>77</v>
      </c>
      <c r="L152" s="6"/>
      <c r="M152" s="6">
        <f t="shared" si="16"/>
        <v>0.047942708333333334</v>
      </c>
      <c r="N152" s="6">
        <f t="shared" si="17"/>
        <v>0.04622685185185185</v>
      </c>
      <c r="O152" s="5">
        <f t="shared" si="18"/>
        <v>0.01194299768518519</v>
      </c>
      <c r="P152" s="13">
        <f t="shared" si="19"/>
        <v>0.7897207754629629</v>
      </c>
    </row>
    <row r="153" spans="1:16" ht="12.75">
      <c r="A153" s="44" t="s">
        <v>27</v>
      </c>
      <c r="B153" s="44">
        <v>2006</v>
      </c>
      <c r="C153" s="6">
        <f>IF(ISERROR(VLOOKUP($A153,'2-5-06'!$B$2:$P$95,14,FALSE)),"",VLOOKUP($A153,'2-5-06'!$B$2:$P$95,14,FALSE))</f>
        <v>0.04106481481481482</v>
      </c>
      <c r="D153" s="6">
        <f>IF(ISERROR(VLOOKUP($A153,'16-5-06'!$B$2:$P$95,14,FALSE)),"",VLOOKUP($A153,'16-5-06'!$B$2:$P$95,14,FALSE))</f>
      </c>
      <c r="E153" s="6">
        <f>IF(ISERROR(VLOOKUP($A153,'30-5-06'!$B$2:$P$95,14,FALSE)),"",VLOOKUP($A153,'30-5-06'!$B$2:$P$95,14,FALSE))</f>
      </c>
      <c r="F153" s="6">
        <f>IF(ISERROR(VLOOKUP($A153,'13-6-06'!$B$2:$P$95,14,FALSE)),"",VLOOKUP($A153,'13-6-06'!$B$2:$P$95,14,FALSE))</f>
      </c>
      <c r="G153" s="29">
        <f>IF(ISERROR(VLOOKUP($A153,'27-6-06'!$B$2:$P$95,14,FALSE)),"",VLOOKUP($A153,'27-6-06'!$B$2:$P$95,14,FALSE))</f>
        <v>0.03851851851851852</v>
      </c>
      <c r="H153" s="6">
        <f>IF(ISERROR(VLOOKUP($A153,'11-7-06'!$B$2:$P$91,14,FALSE)),"",VLOOKUP($A153,'11-7-06'!$B$2:$P$91,14,FALSE))</f>
      </c>
      <c r="I153" s="29">
        <f>IF(ISERROR(VLOOKUP($A153,'25-7-06'!$B$2:$P$95,14,FALSE)),"",VLOOKUP($A153,'25-7-06'!$B$2:$P$95,14,FALSE))</f>
        <v>0.03832175925925926</v>
      </c>
      <c r="J153" s="6">
        <f>IF(ISERROR(VLOOKUP($A153,'8-8-06'!$B$2:$P$95,14,FALSE)),"",VLOOKUP($A153,'8-8-06'!$B$2:$P$95,14,FALSE))</f>
      </c>
      <c r="K153" s="6">
        <f>IF(ISERROR(VLOOKUP($A153,'22-8-06'!$B$2:$P$90,14,FALSE)),"",VLOOKUP($A153,'22-8-06'!$B$2:$P$90,14,FALSE))</f>
      </c>
      <c r="L153" s="6">
        <f>IF(ISERROR(VLOOKUP($A153,'29-8-06'!$B$2:$P$95,14,FALSE)),"",VLOOKUP($A153,'29-8-06'!$B$2:$P$95,14,FALSE))</f>
      </c>
      <c r="M153" s="45">
        <f t="shared" si="16"/>
        <v>0.039301697530864196</v>
      </c>
      <c r="N153" s="45">
        <f t="shared" si="17"/>
        <v>0.03832175925925926</v>
      </c>
      <c r="O153" s="5">
        <f t="shared" si="18"/>
        <v>0.02021604938271606</v>
      </c>
      <c r="P153" s="13">
        <f t="shared" si="19"/>
        <v>0.7979938271604938</v>
      </c>
    </row>
    <row r="154" spans="1:16" ht="12.75">
      <c r="A154" t="s">
        <v>27</v>
      </c>
      <c r="B154">
        <v>2005</v>
      </c>
      <c r="C154" s="6" t="s">
        <v>77</v>
      </c>
      <c r="D154" s="6"/>
      <c r="E154" s="6" t="s">
        <v>77</v>
      </c>
      <c r="F154" s="6" t="s">
        <v>77</v>
      </c>
      <c r="G154" s="6" t="s">
        <v>77</v>
      </c>
      <c r="H154" s="6" t="s">
        <v>77</v>
      </c>
      <c r="I154" s="6" t="s">
        <v>77</v>
      </c>
      <c r="J154" s="29">
        <v>0.03931712962962963</v>
      </c>
      <c r="K154" s="6" t="s">
        <v>77</v>
      </c>
      <c r="L154" s="29">
        <v>0.039282407407407405</v>
      </c>
      <c r="M154" s="6">
        <f t="shared" si="16"/>
        <v>0.03929976851851852</v>
      </c>
      <c r="N154" s="6">
        <f t="shared" si="17"/>
        <v>0.039282407407407405</v>
      </c>
      <c r="O154" s="5">
        <f t="shared" si="18"/>
        <v>0.01973668981481482</v>
      </c>
      <c r="P154" s="13">
        <f t="shared" si="19"/>
        <v>0.7975144675925926</v>
      </c>
    </row>
    <row r="155" spans="1:16" ht="12.75">
      <c r="A155" t="s">
        <v>27</v>
      </c>
      <c r="B155">
        <v>2004</v>
      </c>
      <c r="C155" s="6" t="s">
        <v>77</v>
      </c>
      <c r="D155" s="6" t="s">
        <v>77</v>
      </c>
      <c r="E155" s="29">
        <v>0.039560185185185184</v>
      </c>
      <c r="F155" s="6" t="s">
        <v>77</v>
      </c>
      <c r="G155" s="6" t="s">
        <v>77</v>
      </c>
      <c r="H155" s="6">
        <v>0.04025462962962963</v>
      </c>
      <c r="I155" s="6" t="s">
        <v>77</v>
      </c>
      <c r="J155" s="6" t="s">
        <v>77</v>
      </c>
      <c r="K155" s="6" t="s">
        <v>77</v>
      </c>
      <c r="L155" s="6"/>
      <c r="M155" s="6">
        <f t="shared" si="16"/>
        <v>0.039907407407407405</v>
      </c>
      <c r="N155" s="6">
        <f t="shared" si="17"/>
        <v>0.039560185185185184</v>
      </c>
      <c r="O155" s="5">
        <f t="shared" si="18"/>
        <v>0.01929398148148149</v>
      </c>
      <c r="P155" s="13">
        <f t="shared" si="19"/>
        <v>0.7970717592592593</v>
      </c>
    </row>
    <row r="156" spans="1:16" ht="12.75">
      <c r="A156" t="s">
        <v>89</v>
      </c>
      <c r="B156">
        <v>2003</v>
      </c>
      <c r="C156" s="6" t="s">
        <v>77</v>
      </c>
      <c r="D156" s="6"/>
      <c r="E156" s="6" t="s">
        <v>77</v>
      </c>
      <c r="F156" s="29">
        <v>0.03875</v>
      </c>
      <c r="G156" s="6" t="s">
        <v>77</v>
      </c>
      <c r="H156" s="6" t="s">
        <v>12</v>
      </c>
      <c r="I156" s="6" t="s">
        <v>12</v>
      </c>
      <c r="J156" s="6" t="s">
        <v>77</v>
      </c>
      <c r="K156" s="6" t="s">
        <v>77</v>
      </c>
      <c r="L156" s="6"/>
      <c r="M156" s="6">
        <f t="shared" si="16"/>
        <v>0.03875</v>
      </c>
      <c r="N156" s="6">
        <f t="shared" si="17"/>
        <v>0.03875</v>
      </c>
      <c r="O156" s="5">
        <f t="shared" si="18"/>
        <v>0.020277777777777783</v>
      </c>
      <c r="P156" s="13">
        <f t="shared" si="19"/>
        <v>0.7980555555555555</v>
      </c>
    </row>
    <row r="157" spans="1:16" ht="12.75">
      <c r="A157" t="s">
        <v>90</v>
      </c>
      <c r="B157">
        <v>2003</v>
      </c>
      <c r="C157" s="6" t="s">
        <v>77</v>
      </c>
      <c r="D157" s="6" t="s">
        <v>77</v>
      </c>
      <c r="E157" s="6" t="s">
        <v>77</v>
      </c>
      <c r="F157" s="6" t="s">
        <v>77</v>
      </c>
      <c r="G157" s="6" t="s">
        <v>77</v>
      </c>
      <c r="H157" s="6" t="s">
        <v>77</v>
      </c>
      <c r="I157" s="6" t="s">
        <v>77</v>
      </c>
      <c r="J157" s="6">
        <v>0.03960648148148148</v>
      </c>
      <c r="K157" s="6" t="s">
        <v>77</v>
      </c>
      <c r="L157" s="6"/>
      <c r="M157" s="6">
        <f t="shared" si="16"/>
        <v>0.03960648148148148</v>
      </c>
      <c r="N157" s="6">
        <f t="shared" si="17"/>
        <v>0.03960648148148148</v>
      </c>
      <c r="O157" s="5">
        <f t="shared" si="18"/>
        <v>0.019421296296296305</v>
      </c>
      <c r="P157" s="13">
        <f t="shared" si="19"/>
        <v>0.7971990740740741</v>
      </c>
    </row>
    <row r="158" spans="1:16" ht="12.75">
      <c r="A158" t="s">
        <v>80</v>
      </c>
      <c r="B158">
        <v>2003</v>
      </c>
      <c r="C158" s="6" t="s">
        <v>77</v>
      </c>
      <c r="D158" s="6" t="s">
        <v>77</v>
      </c>
      <c r="E158" s="6" t="s">
        <v>77</v>
      </c>
      <c r="F158" s="6">
        <v>0.04740740740740741</v>
      </c>
      <c r="G158" s="6">
        <v>0.046342592592592595</v>
      </c>
      <c r="H158" s="6" t="s">
        <v>77</v>
      </c>
      <c r="I158" s="6" t="s">
        <v>77</v>
      </c>
      <c r="J158" s="6" t="s">
        <v>77</v>
      </c>
      <c r="K158" s="6" t="s">
        <v>77</v>
      </c>
      <c r="L158" s="6"/>
      <c r="M158" s="6">
        <f t="shared" si="16"/>
        <v>0.046875</v>
      </c>
      <c r="N158" s="6">
        <f t="shared" si="17"/>
        <v>0.046342592592592595</v>
      </c>
      <c r="O158" s="5">
        <f t="shared" si="18"/>
        <v>0.012418981481481482</v>
      </c>
      <c r="P158" s="13">
        <f t="shared" si="19"/>
        <v>0.7901967592592593</v>
      </c>
    </row>
    <row r="159" spans="1:16" ht="12.75">
      <c r="A159" t="s">
        <v>101</v>
      </c>
      <c r="B159">
        <v>2005</v>
      </c>
      <c r="C159" s="6">
        <v>0.05049768518518519</v>
      </c>
      <c r="D159" s="6" t="s">
        <v>77</v>
      </c>
      <c r="E159" s="6" t="s">
        <v>77</v>
      </c>
      <c r="F159" s="6" t="s">
        <v>77</v>
      </c>
      <c r="G159" s="6" t="s">
        <v>77</v>
      </c>
      <c r="H159" s="6" t="s">
        <v>77</v>
      </c>
      <c r="I159" s="6" t="s">
        <v>77</v>
      </c>
      <c r="J159" s="6" t="s">
        <v>77</v>
      </c>
      <c r="K159" s="6" t="s">
        <v>77</v>
      </c>
      <c r="L159" s="6" t="s">
        <v>77</v>
      </c>
      <c r="M159" s="6">
        <f t="shared" si="16"/>
        <v>0.05049768518518519</v>
      </c>
      <c r="N159" s="6">
        <f t="shared" si="17"/>
        <v>0.05049768518518519</v>
      </c>
      <c r="O159" s="5">
        <f t="shared" si="18"/>
        <v>0.008530092592592596</v>
      </c>
      <c r="P159" s="13">
        <f t="shared" si="19"/>
        <v>0.7863078703703704</v>
      </c>
    </row>
    <row r="160" spans="1:18" ht="12.75">
      <c r="A160" s="44" t="s">
        <v>144</v>
      </c>
      <c r="B160" s="44">
        <v>2006</v>
      </c>
      <c r="C160" s="6" t="str">
        <f>IF(ISERROR(VLOOKUP($A160,'2-5-06'!$B$2:$P$95,14,FALSE)),"",VLOOKUP($A160,'2-5-06'!$B$2:$P$95,14,FALSE))</f>
        <v>dnf</v>
      </c>
      <c r="D160" s="6">
        <f>IF(ISERROR(VLOOKUP($A160,'16-5-06'!$B$2:$P$95,14,FALSE)),"",VLOOKUP($A160,'16-5-06'!$B$2:$P$95,14,FALSE))</f>
      </c>
      <c r="E160" s="6">
        <f>IF(ISERROR(VLOOKUP($A160,'30-5-06'!$B$2:$P$95,14,FALSE)),"",VLOOKUP($A160,'30-5-06'!$B$2:$P$95,14,FALSE))</f>
      </c>
      <c r="F160" s="6">
        <f>IF(ISERROR(VLOOKUP($A160,'13-6-06'!$B$2:$P$95,14,FALSE)),"",VLOOKUP($A160,'13-6-06'!$B$2:$P$95,14,FALSE))</f>
      </c>
      <c r="G160" s="6">
        <f>IF(ISERROR(VLOOKUP($A160,'27-6-06'!$B$2:$P$95,14,FALSE)),"",VLOOKUP($A160,'27-6-06'!$B$2:$P$95,14,FALSE))</f>
      </c>
      <c r="H160" s="6">
        <f>IF(ISERROR(VLOOKUP($A160,'11-7-06'!$B$2:$P$91,14,FALSE)),"",VLOOKUP($A160,'11-7-06'!$B$2:$P$91,14,FALSE))</f>
      </c>
      <c r="I160" s="6">
        <f>IF(ISERROR(VLOOKUP($A160,'25-7-06'!$B$2:$P$95,14,FALSE)),"",VLOOKUP($A160,'25-7-06'!$B$2:$P$95,14,FALSE))</f>
      </c>
      <c r="J160" s="29">
        <f>IF(ISERROR(VLOOKUP($A160,'8-8-06'!$B$2:$P$95,14,FALSE)),"",VLOOKUP($A160,'8-8-06'!$B$2:$P$95,14,FALSE))</f>
        <v>0.04856481481481482</v>
      </c>
      <c r="K160" s="6">
        <f>IF(ISERROR(VLOOKUP($A160,'22-8-06'!$B$2:$P$90,14,FALSE)),"",VLOOKUP($A160,'22-8-06'!$B$2:$P$90,14,FALSE))</f>
      </c>
      <c r="L160" s="6" t="str">
        <f>IF(ISERROR(VLOOKUP($A160,'29-8-06'!$B$2:$P$95,14,FALSE)),"",VLOOKUP($A160,'29-8-06'!$B$2:$P$95,14,FALSE))</f>
        <v>dnf</v>
      </c>
      <c r="M160" s="45">
        <f t="shared" si="16"/>
        <v>0.04856481481481482</v>
      </c>
      <c r="N160" s="45">
        <f t="shared" si="17"/>
        <v>0.04856481481481482</v>
      </c>
      <c r="O160" s="5">
        <f t="shared" si="18"/>
        <v>0.012546296296296298</v>
      </c>
      <c r="P160" s="50">
        <f t="shared" si="19"/>
        <v>0.7903240740740741</v>
      </c>
      <c r="Q160" s="47">
        <v>0.0020833333333333333</v>
      </c>
      <c r="R160" t="s">
        <v>171</v>
      </c>
    </row>
    <row r="161" spans="1:16" ht="12.75">
      <c r="A161" t="s">
        <v>93</v>
      </c>
      <c r="B161">
        <v>2004</v>
      </c>
      <c r="C161" s="6" t="s">
        <v>77</v>
      </c>
      <c r="D161" s="6" t="s">
        <v>77</v>
      </c>
      <c r="E161" s="6" t="s">
        <v>77</v>
      </c>
      <c r="F161" s="6"/>
      <c r="G161" s="6"/>
      <c r="H161" s="6" t="s">
        <v>77</v>
      </c>
      <c r="I161" s="6" t="s">
        <v>77</v>
      </c>
      <c r="J161" s="6" t="s">
        <v>77</v>
      </c>
      <c r="K161" s="6" t="s">
        <v>77</v>
      </c>
      <c r="L161" s="6">
        <v>0.049375</v>
      </c>
      <c r="M161" s="6">
        <f t="shared" si="16"/>
        <v>0.049375</v>
      </c>
      <c r="N161" s="6">
        <f t="shared" si="17"/>
        <v>0.049375</v>
      </c>
      <c r="O161" s="5">
        <f t="shared" si="18"/>
        <v>0.009652777777777781</v>
      </c>
      <c r="P161" s="13">
        <f t="shared" si="19"/>
        <v>0.7874305555555555</v>
      </c>
    </row>
    <row r="162" ht="12.75">
      <c r="L162" s="6"/>
    </row>
    <row r="163" spans="1:16" ht="12.75">
      <c r="A163" s="1" t="str">
        <f>A1</f>
        <v>Name</v>
      </c>
      <c r="B163" s="1" t="str">
        <f aca="true" t="shared" si="20" ref="B163:K163">B1</f>
        <v>year</v>
      </c>
      <c r="C163" s="1" t="str">
        <f t="shared" si="20"/>
        <v>R1</v>
      </c>
      <c r="D163" s="1" t="str">
        <f t="shared" si="20"/>
        <v>R2</v>
      </c>
      <c r="E163" s="1" t="str">
        <f t="shared" si="20"/>
        <v>R3</v>
      </c>
      <c r="F163" s="1" t="str">
        <f t="shared" si="20"/>
        <v>R4</v>
      </c>
      <c r="G163" s="1" t="str">
        <f t="shared" si="20"/>
        <v>R5</v>
      </c>
      <c r="H163" s="1" t="str">
        <f t="shared" si="20"/>
        <v>R6</v>
      </c>
      <c r="I163" s="1" t="str">
        <f t="shared" si="20"/>
        <v>R7</v>
      </c>
      <c r="J163" s="1" t="str">
        <f t="shared" si="20"/>
        <v>R8</v>
      </c>
      <c r="K163" s="1" t="str">
        <f t="shared" si="20"/>
        <v>R9</v>
      </c>
      <c r="L163" s="40" t="s">
        <v>92</v>
      </c>
      <c r="M163" s="1" t="str">
        <f>M1</f>
        <v>avg</v>
      </c>
      <c r="N163" s="1" t="str">
        <f>N1</f>
        <v>best</v>
      </c>
      <c r="O163" s="1" t="str">
        <f>O1</f>
        <v>h'cap</v>
      </c>
      <c r="P163" s="1">
        <f>P1</f>
        <v>0.7777777777777778</v>
      </c>
    </row>
    <row r="164" spans="1:16" ht="12.75">
      <c r="A164" s="4" t="s">
        <v>57</v>
      </c>
      <c r="B164">
        <v>2004</v>
      </c>
      <c r="C164" s="6"/>
      <c r="D164" s="6"/>
      <c r="E164" s="6">
        <v>0.054375</v>
      </c>
      <c r="F164" s="6" t="s">
        <v>12</v>
      </c>
      <c r="G164" s="6">
        <v>0.05274305555555556</v>
      </c>
      <c r="H164" s="6"/>
      <c r="I164" s="6"/>
      <c r="J164" s="6"/>
      <c r="K164" s="6"/>
      <c r="L164" s="6"/>
      <c r="M164" s="6">
        <f aca="true" t="shared" si="21" ref="M164:M177">AVERAGE(L164,K164,J164,I164,H164,G164,F164,E164,D164,C164)</f>
        <v>0.05355902777777778</v>
      </c>
      <c r="N164" s="6">
        <f aca="true" t="shared" si="22" ref="N164:N177">MIN(L164,K164,J164,I164,H164,G164,F164,E164,D164,C164)</f>
        <v>0.05274305555555556</v>
      </c>
      <c r="O164" s="6">
        <f aca="true" t="shared" si="23" ref="O164:O177">TIMEVALUE("1:20:00")-(M164+N164)/2</f>
        <v>0.002404513888888883</v>
      </c>
      <c r="P164" s="13">
        <f aca="true" t="shared" si="24" ref="P164:P177">TIMEVALUE("18:50:00")+O164</f>
        <v>0.7871267361111111</v>
      </c>
    </row>
    <row r="165" spans="1:16" ht="12.75">
      <c r="A165" s="4" t="s">
        <v>49</v>
      </c>
      <c r="B165">
        <v>2004</v>
      </c>
      <c r="C165" s="6"/>
      <c r="D165" s="6"/>
      <c r="E165" s="6"/>
      <c r="F165" s="6">
        <v>0.051909722222222225</v>
      </c>
      <c r="G165" s="6"/>
      <c r="H165" s="6"/>
      <c r="I165" s="6"/>
      <c r="J165" s="6"/>
      <c r="K165" s="6"/>
      <c r="L165" s="6"/>
      <c r="M165" s="6">
        <f t="shared" si="21"/>
        <v>0.051909722222222225</v>
      </c>
      <c r="N165" s="6">
        <f t="shared" si="22"/>
        <v>0.051909722222222225</v>
      </c>
      <c r="O165" s="6">
        <f t="shared" si="23"/>
        <v>0.0036458333333333273</v>
      </c>
      <c r="P165" s="13">
        <f t="shared" si="24"/>
        <v>0.7883680555555556</v>
      </c>
    </row>
    <row r="166" spans="1:16" ht="12.75">
      <c r="A166" s="4" t="s">
        <v>66</v>
      </c>
      <c r="B166">
        <v>2004</v>
      </c>
      <c r="C166" s="6"/>
      <c r="D166" s="6"/>
      <c r="E166" s="6"/>
      <c r="F166" s="6"/>
      <c r="G166" s="6"/>
      <c r="H166" s="6"/>
      <c r="I166" s="6"/>
      <c r="J166" s="6" t="s">
        <v>12</v>
      </c>
      <c r="K166" s="6">
        <v>0.05011574074074074</v>
      </c>
      <c r="L166" s="6"/>
      <c r="M166" s="6">
        <f t="shared" si="21"/>
        <v>0.05011574074074074</v>
      </c>
      <c r="N166" s="6">
        <f t="shared" si="22"/>
        <v>0.05011574074074074</v>
      </c>
      <c r="O166" s="6">
        <f t="shared" si="23"/>
        <v>0.005439814814814814</v>
      </c>
      <c r="P166" s="13">
        <f t="shared" si="24"/>
        <v>0.790162037037037</v>
      </c>
    </row>
    <row r="167" spans="1:16" ht="12.75">
      <c r="A167" s="4" t="s">
        <v>56</v>
      </c>
      <c r="B167">
        <v>2004</v>
      </c>
      <c r="C167" s="6">
        <v>0.04622685185185185</v>
      </c>
      <c r="D167" s="6"/>
      <c r="E167" s="6"/>
      <c r="F167" s="6"/>
      <c r="G167" s="6"/>
      <c r="H167" s="6"/>
      <c r="I167" s="6"/>
      <c r="J167" s="6"/>
      <c r="K167" s="6"/>
      <c r="L167" s="6"/>
      <c r="M167" s="6">
        <f t="shared" si="21"/>
        <v>0.04622685185185185</v>
      </c>
      <c r="N167" s="6">
        <f t="shared" si="22"/>
        <v>0.04622685185185185</v>
      </c>
      <c r="O167" s="6">
        <f t="shared" si="23"/>
        <v>0.0093287037037037</v>
      </c>
      <c r="P167" s="13">
        <f t="shared" si="24"/>
        <v>0.7940509259259259</v>
      </c>
    </row>
    <row r="168" spans="1:16" ht="12.75">
      <c r="A168" s="4" t="s">
        <v>55</v>
      </c>
      <c r="B168">
        <v>2004</v>
      </c>
      <c r="C168" s="6"/>
      <c r="D168" s="6">
        <v>0.04618055555555556</v>
      </c>
      <c r="E168" s="6"/>
      <c r="F168" s="6"/>
      <c r="G168" s="6"/>
      <c r="H168" s="6"/>
      <c r="I168" s="6"/>
      <c r="J168" s="6"/>
      <c r="K168" s="6"/>
      <c r="L168" s="6"/>
      <c r="M168" s="6">
        <f t="shared" si="21"/>
        <v>0.04618055555555556</v>
      </c>
      <c r="N168" s="6">
        <f t="shared" si="22"/>
        <v>0.04618055555555556</v>
      </c>
      <c r="O168" s="6">
        <f t="shared" si="23"/>
        <v>0.009374999999999994</v>
      </c>
      <c r="P168" s="13">
        <f t="shared" si="24"/>
        <v>0.7940972222222222</v>
      </c>
    </row>
    <row r="169" spans="1:16" ht="12.75">
      <c r="A169" s="4" t="s">
        <v>54</v>
      </c>
      <c r="B169">
        <v>2004</v>
      </c>
      <c r="C169" s="6"/>
      <c r="D169" s="6">
        <v>0.04574074074074074</v>
      </c>
      <c r="E169" s="6"/>
      <c r="F169" s="6"/>
      <c r="G169" s="6"/>
      <c r="H169" s="6"/>
      <c r="I169" s="6"/>
      <c r="J169" s="6"/>
      <c r="K169" s="6"/>
      <c r="L169" s="6"/>
      <c r="M169" s="6">
        <f t="shared" si="21"/>
        <v>0.04574074074074074</v>
      </c>
      <c r="N169" s="6">
        <f t="shared" si="22"/>
        <v>0.04574074074074074</v>
      </c>
      <c r="O169" s="6">
        <f t="shared" si="23"/>
        <v>0.009814814814814811</v>
      </c>
      <c r="P169" s="13">
        <f t="shared" si="24"/>
        <v>0.794537037037037</v>
      </c>
    </row>
    <row r="170" spans="1:16" ht="12.75">
      <c r="A170" s="4" t="s">
        <v>51</v>
      </c>
      <c r="B170">
        <v>2004</v>
      </c>
      <c r="C170" s="6"/>
      <c r="D170" s="6">
        <v>0.04273148148148148</v>
      </c>
      <c r="E170" s="6">
        <v>0.0499537037037037</v>
      </c>
      <c r="F170" s="6"/>
      <c r="G170" s="6"/>
      <c r="H170" s="6"/>
      <c r="I170" s="6"/>
      <c r="J170" s="6"/>
      <c r="K170" s="6"/>
      <c r="L170" s="6"/>
      <c r="M170" s="6">
        <f t="shared" si="21"/>
        <v>0.04634259259259259</v>
      </c>
      <c r="N170" s="6">
        <f t="shared" si="22"/>
        <v>0.04273148148148148</v>
      </c>
      <c r="O170" s="6">
        <f t="shared" si="23"/>
        <v>0.011018518518518518</v>
      </c>
      <c r="P170" s="13">
        <f t="shared" si="24"/>
        <v>0.7957407407407407</v>
      </c>
    </row>
    <row r="171" spans="1:16" ht="12.75">
      <c r="A171" s="4" t="s">
        <v>53</v>
      </c>
      <c r="B171">
        <v>2004</v>
      </c>
      <c r="C171" s="6">
        <v>0.04594907407407408</v>
      </c>
      <c r="D171" s="6">
        <v>0.043182870370370365</v>
      </c>
      <c r="E171" s="6"/>
      <c r="F171" s="6"/>
      <c r="G171" s="6"/>
      <c r="H171" s="6"/>
      <c r="I171" s="6"/>
      <c r="J171" s="6"/>
      <c r="K171" s="6"/>
      <c r="L171" s="6"/>
      <c r="M171" s="6">
        <f t="shared" si="21"/>
        <v>0.04456597222222222</v>
      </c>
      <c r="N171" s="6">
        <f t="shared" si="22"/>
        <v>0.043182870370370365</v>
      </c>
      <c r="O171" s="6">
        <f t="shared" si="23"/>
        <v>0.011681134259259263</v>
      </c>
      <c r="P171" s="13">
        <f t="shared" si="24"/>
        <v>0.7964033564814814</v>
      </c>
    </row>
    <row r="172" spans="1:16" ht="12.75">
      <c r="A172" s="4" t="s">
        <v>70</v>
      </c>
      <c r="B172">
        <v>2004</v>
      </c>
      <c r="C172" s="6"/>
      <c r="D172" s="6"/>
      <c r="E172" s="6"/>
      <c r="F172" s="6"/>
      <c r="G172" s="6"/>
      <c r="H172" s="6"/>
      <c r="I172" s="6"/>
      <c r="J172" s="6"/>
      <c r="K172" s="6">
        <v>0.04221064814814815</v>
      </c>
      <c r="L172" s="6"/>
      <c r="M172" s="6">
        <f t="shared" si="21"/>
        <v>0.04221064814814815</v>
      </c>
      <c r="N172" s="6">
        <f t="shared" si="22"/>
        <v>0.04221064814814815</v>
      </c>
      <c r="O172" s="6">
        <f t="shared" si="23"/>
        <v>0.013344907407407403</v>
      </c>
      <c r="P172" s="13">
        <f t="shared" si="24"/>
        <v>0.7980671296296296</v>
      </c>
    </row>
    <row r="173" spans="1:16" ht="12.75">
      <c r="A173" s="4" t="s">
        <v>52</v>
      </c>
      <c r="B173">
        <v>2004</v>
      </c>
      <c r="C173" s="6"/>
      <c r="D173" s="6">
        <v>0.04114583333333333</v>
      </c>
      <c r="E173" s="6"/>
      <c r="F173" s="6"/>
      <c r="G173" s="6"/>
      <c r="H173" s="6"/>
      <c r="I173" s="6"/>
      <c r="J173" s="6"/>
      <c r="K173" s="6"/>
      <c r="L173" s="6"/>
      <c r="M173" s="6">
        <f t="shared" si="21"/>
        <v>0.04114583333333333</v>
      </c>
      <c r="N173" s="6">
        <f t="shared" si="22"/>
        <v>0.04114583333333333</v>
      </c>
      <c r="O173" s="6">
        <f t="shared" si="23"/>
        <v>0.01440972222222222</v>
      </c>
      <c r="P173" s="13">
        <f t="shared" si="24"/>
        <v>0.7991319444444445</v>
      </c>
    </row>
    <row r="174" spans="1:16" ht="12.75">
      <c r="A174" s="4" t="s">
        <v>50</v>
      </c>
      <c r="B174">
        <v>2004</v>
      </c>
      <c r="C174" s="6"/>
      <c r="D174" s="6">
        <v>0.04099537037037037</v>
      </c>
      <c r="E174" s="6">
        <v>0.041053240740740744</v>
      </c>
      <c r="F174" s="6"/>
      <c r="G174" s="6"/>
      <c r="H174" s="6"/>
      <c r="I174" s="6">
        <v>0.04146990740740741</v>
      </c>
      <c r="J174" s="6">
        <v>0.04038194444444444</v>
      </c>
      <c r="K174" s="6"/>
      <c r="L174" s="6"/>
      <c r="M174" s="6">
        <f t="shared" si="21"/>
        <v>0.04097511574074074</v>
      </c>
      <c r="N174" s="6">
        <f t="shared" si="22"/>
        <v>0.04038194444444444</v>
      </c>
      <c r="O174" s="6">
        <f t="shared" si="23"/>
        <v>0.014877025462962962</v>
      </c>
      <c r="P174" s="13">
        <f t="shared" si="24"/>
        <v>0.7995992476851852</v>
      </c>
    </row>
    <row r="175" spans="1:16" ht="12.75">
      <c r="A175" s="12" t="s">
        <v>58</v>
      </c>
      <c r="B175">
        <v>2004</v>
      </c>
      <c r="C175" s="6"/>
      <c r="D175" s="6"/>
      <c r="E175" s="6"/>
      <c r="F175" s="6"/>
      <c r="G175" s="6">
        <v>0.03965277777777778</v>
      </c>
      <c r="H175" s="6">
        <v>0.037731481481481484</v>
      </c>
      <c r="I175" s="6">
        <v>0.03758101851851852</v>
      </c>
      <c r="J175" s="6"/>
      <c r="K175" s="6"/>
      <c r="L175" s="6"/>
      <c r="M175" s="6">
        <f t="shared" si="21"/>
        <v>0.038321759259259264</v>
      </c>
      <c r="N175" s="6">
        <f t="shared" si="22"/>
        <v>0.03758101851851852</v>
      </c>
      <c r="O175" s="6">
        <f t="shared" si="23"/>
        <v>0.017604166666666657</v>
      </c>
      <c r="P175" s="13">
        <f t="shared" si="24"/>
        <v>0.8023263888888889</v>
      </c>
    </row>
    <row r="176" spans="1:16" ht="12.75">
      <c r="A176" t="s">
        <v>124</v>
      </c>
      <c r="B176">
        <v>2005</v>
      </c>
      <c r="C176" s="6" t="s">
        <v>77</v>
      </c>
      <c r="D176" s="6"/>
      <c r="E176" s="6" t="s">
        <v>77</v>
      </c>
      <c r="F176" s="6" t="s">
        <v>77</v>
      </c>
      <c r="G176" s="6" t="s">
        <v>77</v>
      </c>
      <c r="H176" s="6" t="s">
        <v>77</v>
      </c>
      <c r="I176" s="6">
        <v>0.044259259259259255</v>
      </c>
      <c r="J176" s="6" t="s">
        <v>77</v>
      </c>
      <c r="K176" s="6" t="s">
        <v>77</v>
      </c>
      <c r="L176" s="6" t="s">
        <v>77</v>
      </c>
      <c r="M176" s="6">
        <f>AVERAGE(L176,K176,J176,I176,H176,G176,F176,E176,D176,C176)</f>
        <v>0.044259259259259255</v>
      </c>
      <c r="N176" s="6">
        <f>MIN(L176,K176,J176,I176,H176,G176,F176,E176,D176,C176)</f>
        <v>0.044259259259259255</v>
      </c>
      <c r="O176" s="6">
        <f>TIMEVALUE("1:20:00")-(M176+N176)/2</f>
        <v>0.011296296296296297</v>
      </c>
      <c r="P176" s="13">
        <f>TIMEVALUE("18:50:00")+O176</f>
        <v>0.7960185185185185</v>
      </c>
    </row>
    <row r="177" spans="1:16" ht="12.75">
      <c r="A177" t="s">
        <v>91</v>
      </c>
      <c r="B177">
        <v>2004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 t="e">
        <f t="shared" si="21"/>
        <v>#DIV/0!</v>
      </c>
      <c r="N177" s="6">
        <f t="shared" si="22"/>
        <v>0</v>
      </c>
      <c r="O177" s="6" t="e">
        <f t="shared" si="23"/>
        <v>#DIV/0!</v>
      </c>
      <c r="P177" s="13" t="e">
        <f t="shared" si="24"/>
        <v>#DIV/0!</v>
      </c>
    </row>
  </sheetData>
  <conditionalFormatting sqref="O166:O176 O178:O179">
    <cfRule type="expression" priority="1" dxfId="0" stopIfTrue="1">
      <formula>NOT($A166=$A165)</formula>
    </cfRule>
  </conditionalFormatting>
  <conditionalFormatting sqref="O177">
    <cfRule type="expression" priority="2" dxfId="0" stopIfTrue="1">
      <formula>NOT($A177=$A168)</formula>
    </cfRule>
  </conditionalFormatting>
  <conditionalFormatting sqref="O162:O163">
    <cfRule type="expression" priority="3" dxfId="0" stopIfTrue="1">
      <formula>NOT($A162=$A160)</formula>
    </cfRule>
  </conditionalFormatting>
  <conditionalFormatting sqref="O2:O161">
    <cfRule type="expression" priority="4" dxfId="0" stopIfTrue="1">
      <formula>NOT($A2=$A65536)</formula>
    </cfRule>
  </conditionalFormatting>
  <printOptions/>
  <pageMargins left="0.36" right="0.23" top="0.46" bottom="1" header="0.5" footer="0.5"/>
  <pageSetup fitToHeight="2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C1">
      <selection activeCell="A1" sqref="A1"/>
    </sheetView>
  </sheetViews>
  <sheetFormatPr defaultColWidth="9.140625" defaultRowHeight="12.75"/>
  <cols>
    <col min="1" max="1" width="6.8515625" style="16" customWidth="1"/>
    <col min="2" max="2" width="18.421875" style="16" customWidth="1"/>
    <col min="3" max="3" width="3.7109375" style="16" customWidth="1"/>
    <col min="4" max="4" width="4.140625" style="16" customWidth="1"/>
    <col min="5" max="6" width="6.28125" style="7" customWidth="1"/>
    <col min="7" max="7" width="6.57421875" style="7" customWidth="1"/>
    <col min="8" max="8" width="5.00390625" style="7" customWidth="1"/>
    <col min="9" max="10" width="6.7109375" style="7" customWidth="1"/>
    <col min="11" max="11" width="5.00390625" style="7" customWidth="1"/>
    <col min="12" max="12" width="7.28125" style="7" customWidth="1"/>
    <col min="13" max="13" width="7.421875" style="7" customWidth="1"/>
    <col min="14" max="14" width="5.00390625" style="7" customWidth="1"/>
    <col min="15" max="15" width="6.7109375" style="7" customWidth="1"/>
    <col min="16" max="16" width="5.140625" style="7" customWidth="1"/>
    <col min="17" max="17" width="18.28125" style="16" customWidth="1"/>
    <col min="18" max="16384" width="8.8515625" style="16" customWidth="1"/>
  </cols>
  <sheetData>
    <row r="1" spans="1:17" ht="12.75">
      <c r="A1" s="14" t="s">
        <v>150</v>
      </c>
      <c r="B1" s="14" t="s">
        <v>1</v>
      </c>
      <c r="C1" s="14" t="s">
        <v>136</v>
      </c>
      <c r="D1" s="14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5" t="s">
        <v>11</v>
      </c>
      <c r="Q1" s="14" t="s">
        <v>1</v>
      </c>
    </row>
    <row r="2" spans="1:17" ht="12.75">
      <c r="A2" s="43">
        <f aca="true" t="shared" si="0" ref="A2:A12">P2</f>
        <v>1</v>
      </c>
      <c r="B2" s="17" t="s">
        <v>120</v>
      </c>
      <c r="C2" s="42"/>
      <c r="D2" s="16">
        <v>8</v>
      </c>
      <c r="E2" s="29">
        <f aca="true" t="shared" si="1" ref="E2:E12">IF(ISBLANK($D2),"",TIMEVALUE("0:1")*D2)</f>
        <v>0.005555555555555556</v>
      </c>
      <c r="F2" s="5">
        <v>0.008981481481481481</v>
      </c>
      <c r="G2" s="30">
        <f aca="true" t="shared" si="2" ref="G2:G12">IF(F2="dnf","dnf",IF(ISBLANK(F2),"",F2-E2))</f>
        <v>0.003425925925925925</v>
      </c>
      <c r="H2" s="31">
        <f aca="true" t="shared" si="3" ref="H2:H12">IF(ISBLANK(F2),"",IF(F2="dnf","dnf",RANK(G2,G$2:G$12,1)))</f>
        <v>1</v>
      </c>
      <c r="I2" s="5">
        <v>0.030046296296296297</v>
      </c>
      <c r="J2" s="30">
        <f aca="true" t="shared" si="4" ref="J2:J12">IF(I2="dnf","dnf",IF(ISBLANK(I2),"",I2-F2))</f>
        <v>0.021064814814814814</v>
      </c>
      <c r="K2" s="31">
        <f aca="true" t="shared" si="5" ref="K2:K12">IF(ISBLANK(I2),"",IF(I2="dnf","dnf",RANK(J2,J$2:J$12,1)))</f>
        <v>2</v>
      </c>
      <c r="L2" s="5">
        <v>0.04266203703703703</v>
      </c>
      <c r="M2" s="30">
        <f aca="true" t="shared" si="6" ref="M2:M12">IF(L2="dnf","dnf",IF(ISBLANK(L2),"",L2-I2))</f>
        <v>0.012615740740740736</v>
      </c>
      <c r="N2" s="31">
        <f aca="true" t="shared" si="7" ref="N2:N12">IF(ISBLANK(L2),"",IF(L2="dnf","dnf",RANK(M2,M$2:M$12,1)))</f>
        <v>2</v>
      </c>
      <c r="O2" s="30">
        <f aca="true" t="shared" si="8" ref="O2:O12">IF(L2="dnf","dnf",IF(ISBLANK(L2),"",G2+J2+M2))</f>
        <v>0.037106481481481476</v>
      </c>
      <c r="P2" s="31">
        <f aca="true" t="shared" si="9" ref="P2:P12">IF(ISBLANK(N2),"",IF(N2="dnf","dnf",RANK(O2,O$2:O$12,1)))</f>
        <v>1</v>
      </c>
      <c r="Q2" s="32" t="str">
        <f aca="true" t="shared" si="10" ref="Q2:Q12">B2</f>
        <v>Jim Thorn</v>
      </c>
    </row>
    <row r="3" spans="1:17" ht="12.75">
      <c r="A3" s="43">
        <f t="shared" si="0"/>
        <v>2</v>
      </c>
      <c r="B3" s="17" t="s">
        <v>20</v>
      </c>
      <c r="C3" s="42"/>
      <c r="D3" s="16">
        <v>8</v>
      </c>
      <c r="E3" s="29">
        <f t="shared" si="1"/>
        <v>0.005555555555555556</v>
      </c>
      <c r="F3" s="5">
        <v>0.00912037037037037</v>
      </c>
      <c r="G3" s="30">
        <f t="shared" si="2"/>
        <v>0.003564814814814815</v>
      </c>
      <c r="H3" s="31">
        <f t="shared" si="3"/>
        <v>3</v>
      </c>
      <c r="I3" s="5">
        <v>0.030625</v>
      </c>
      <c r="J3" s="30">
        <f t="shared" si="4"/>
        <v>0.02150462962962963</v>
      </c>
      <c r="K3" s="31">
        <f t="shared" si="5"/>
        <v>3</v>
      </c>
      <c r="L3" s="5">
        <v>0.04321759259259259</v>
      </c>
      <c r="M3" s="30">
        <f t="shared" si="6"/>
        <v>0.012592592592592593</v>
      </c>
      <c r="N3" s="31">
        <f t="shared" si="7"/>
        <v>1</v>
      </c>
      <c r="O3" s="30">
        <f t="shared" si="8"/>
        <v>0.037662037037037036</v>
      </c>
      <c r="P3" s="31">
        <f t="shared" si="9"/>
        <v>2</v>
      </c>
      <c r="Q3" s="32" t="str">
        <f t="shared" si="10"/>
        <v>Crispin Hetherington</v>
      </c>
    </row>
    <row r="4" spans="1:17" ht="12.75">
      <c r="A4" s="43">
        <f t="shared" si="0"/>
        <v>3</v>
      </c>
      <c r="B4" s="17" t="s">
        <v>19</v>
      </c>
      <c r="C4" s="42"/>
      <c r="D4" s="16">
        <v>8</v>
      </c>
      <c r="E4" s="29">
        <f t="shared" si="1"/>
        <v>0.005555555555555556</v>
      </c>
      <c r="F4" s="5">
        <v>0.009317129629629628</v>
      </c>
      <c r="G4" s="30">
        <f t="shared" si="2"/>
        <v>0.0037615740740740726</v>
      </c>
      <c r="H4" s="31">
        <f t="shared" si="3"/>
        <v>4</v>
      </c>
      <c r="I4" s="5">
        <v>0.03005787037037037</v>
      </c>
      <c r="J4" s="30">
        <f t="shared" si="4"/>
        <v>0.02074074074074074</v>
      </c>
      <c r="K4" s="31">
        <f t="shared" si="5"/>
        <v>1</v>
      </c>
      <c r="L4" s="5">
        <v>0.04414351851851852</v>
      </c>
      <c r="M4" s="30">
        <f t="shared" si="6"/>
        <v>0.01408564814814815</v>
      </c>
      <c r="N4" s="31">
        <f t="shared" si="7"/>
        <v>6</v>
      </c>
      <c r="O4" s="30">
        <f t="shared" si="8"/>
        <v>0.03858796296296296</v>
      </c>
      <c r="P4" s="31">
        <f t="shared" si="9"/>
        <v>3</v>
      </c>
      <c r="Q4" s="32" t="str">
        <f t="shared" si="10"/>
        <v>Hanno Nickau</v>
      </c>
    </row>
    <row r="5" spans="1:17" ht="12.75">
      <c r="A5" s="43">
        <f t="shared" si="0"/>
        <v>3</v>
      </c>
      <c r="B5" s="17" t="s">
        <v>14</v>
      </c>
      <c r="C5" s="42"/>
      <c r="D5" s="16">
        <v>6</v>
      </c>
      <c r="E5" s="29">
        <v>0.004212962962962963</v>
      </c>
      <c r="F5" s="5">
        <v>0.008090277777777778</v>
      </c>
      <c r="G5" s="30">
        <f t="shared" si="2"/>
        <v>0.003877314814814815</v>
      </c>
      <c r="H5" s="31">
        <f t="shared" si="3"/>
        <v>7</v>
      </c>
      <c r="I5" s="5">
        <v>0.029756944444444447</v>
      </c>
      <c r="J5" s="30">
        <f t="shared" si="4"/>
        <v>0.021666666666666667</v>
      </c>
      <c r="K5" s="31">
        <f t="shared" si="5"/>
        <v>4</v>
      </c>
      <c r="L5" s="5">
        <v>0.04280092592592593</v>
      </c>
      <c r="M5" s="30">
        <f t="shared" si="6"/>
        <v>0.013043981481481483</v>
      </c>
      <c r="N5" s="31">
        <f t="shared" si="7"/>
        <v>3</v>
      </c>
      <c r="O5" s="30">
        <f t="shared" si="8"/>
        <v>0.03858796296296296</v>
      </c>
      <c r="P5" s="31">
        <f t="shared" si="9"/>
        <v>3</v>
      </c>
      <c r="Q5" s="32" t="str">
        <f t="shared" si="10"/>
        <v>Mark Herd</v>
      </c>
    </row>
    <row r="6" spans="1:17" ht="12.75">
      <c r="A6" s="43">
        <f t="shared" si="0"/>
        <v>5</v>
      </c>
      <c r="B6" s="17" t="s">
        <v>133</v>
      </c>
      <c r="C6" s="42"/>
      <c r="D6" s="16">
        <v>4</v>
      </c>
      <c r="E6" s="29">
        <f t="shared" si="1"/>
        <v>0.002777777777777778</v>
      </c>
      <c r="F6" s="5">
        <v>0.006597222222222222</v>
      </c>
      <c r="G6" s="30">
        <f t="shared" si="2"/>
        <v>0.0038194444444444443</v>
      </c>
      <c r="H6" s="31">
        <f t="shared" si="3"/>
        <v>6</v>
      </c>
      <c r="I6" s="5">
        <v>0.02849537037037037</v>
      </c>
      <c r="J6" s="30">
        <f t="shared" si="4"/>
        <v>0.021898148148148146</v>
      </c>
      <c r="K6" s="31">
        <f t="shared" si="5"/>
        <v>6</v>
      </c>
      <c r="L6" s="5">
        <v>0.04195601851851852</v>
      </c>
      <c r="M6" s="30">
        <f t="shared" si="6"/>
        <v>0.013460648148148149</v>
      </c>
      <c r="N6" s="31">
        <f t="shared" si="7"/>
        <v>5</v>
      </c>
      <c r="O6" s="30">
        <f t="shared" si="8"/>
        <v>0.039178240740740736</v>
      </c>
      <c r="P6" s="31">
        <f t="shared" si="9"/>
        <v>5</v>
      </c>
      <c r="Q6" s="32" t="str">
        <f t="shared" si="10"/>
        <v>Rob Strachan</v>
      </c>
    </row>
    <row r="7" spans="1:17" ht="12.75">
      <c r="A7" s="43">
        <f t="shared" si="0"/>
        <v>6</v>
      </c>
      <c r="B7" s="17" t="s">
        <v>104</v>
      </c>
      <c r="C7" s="42"/>
      <c r="D7" s="16">
        <v>4</v>
      </c>
      <c r="E7" s="29">
        <f t="shared" si="1"/>
        <v>0.002777777777777778</v>
      </c>
      <c r="F7" s="5">
        <v>0.006585648148148147</v>
      </c>
      <c r="G7" s="30">
        <f t="shared" si="2"/>
        <v>0.003807870370370369</v>
      </c>
      <c r="H7" s="31">
        <f t="shared" si="3"/>
        <v>5</v>
      </c>
      <c r="I7" s="5">
        <v>0.029131944444444446</v>
      </c>
      <c r="J7" s="30">
        <f t="shared" si="4"/>
        <v>0.0225462962962963</v>
      </c>
      <c r="K7" s="31">
        <f t="shared" si="5"/>
        <v>7</v>
      </c>
      <c r="L7" s="5">
        <v>0.04247685185185185</v>
      </c>
      <c r="M7" s="30">
        <f t="shared" si="6"/>
        <v>0.013344907407407403</v>
      </c>
      <c r="N7" s="31">
        <f t="shared" si="7"/>
        <v>4</v>
      </c>
      <c r="O7" s="30">
        <f t="shared" si="8"/>
        <v>0.03969907407407407</v>
      </c>
      <c r="P7" s="31">
        <f t="shared" si="9"/>
        <v>6</v>
      </c>
      <c r="Q7" s="32" t="str">
        <f t="shared" si="10"/>
        <v>David Hallsworth</v>
      </c>
    </row>
    <row r="8" spans="1:17" ht="12.75">
      <c r="A8" s="43">
        <f t="shared" si="0"/>
        <v>7</v>
      </c>
      <c r="B8" s="17" t="s">
        <v>159</v>
      </c>
      <c r="C8" s="42"/>
      <c r="D8" s="16">
        <v>4</v>
      </c>
      <c r="E8" s="29">
        <f t="shared" si="1"/>
        <v>0.002777777777777778</v>
      </c>
      <c r="F8" s="5">
        <v>0.0066550925925925935</v>
      </c>
      <c r="G8" s="30">
        <f t="shared" si="2"/>
        <v>0.0038773148148148156</v>
      </c>
      <c r="H8" s="31">
        <f t="shared" si="3"/>
        <v>8</v>
      </c>
      <c r="I8" s="5">
        <v>0.028414351851851847</v>
      </c>
      <c r="J8" s="30">
        <f t="shared" si="4"/>
        <v>0.021759259259259253</v>
      </c>
      <c r="K8" s="31">
        <f t="shared" si="5"/>
        <v>5</v>
      </c>
      <c r="L8" s="5">
        <v>0.04265046296296296</v>
      </c>
      <c r="M8" s="30">
        <f t="shared" si="6"/>
        <v>0.014236111111111113</v>
      </c>
      <c r="N8" s="31">
        <f t="shared" si="7"/>
        <v>7</v>
      </c>
      <c r="O8" s="30">
        <f t="shared" si="8"/>
        <v>0.03987268518518518</v>
      </c>
      <c r="P8" s="31">
        <f t="shared" si="9"/>
        <v>7</v>
      </c>
      <c r="Q8" s="32" t="str">
        <f t="shared" si="10"/>
        <v>Giles Chalk</v>
      </c>
    </row>
    <row r="9" spans="1:17" ht="12.75">
      <c r="A9" s="43">
        <f t="shared" si="0"/>
        <v>8</v>
      </c>
      <c r="B9" s="17" t="s">
        <v>145</v>
      </c>
      <c r="C9" s="42"/>
      <c r="D9" s="16">
        <v>0</v>
      </c>
      <c r="E9" s="29">
        <f t="shared" si="1"/>
        <v>0</v>
      </c>
      <c r="F9" s="5">
        <v>0.004143518518518519</v>
      </c>
      <c r="G9" s="30">
        <f t="shared" si="2"/>
        <v>0.004143518518518519</v>
      </c>
      <c r="H9" s="31">
        <f t="shared" si="3"/>
        <v>9</v>
      </c>
      <c r="I9" s="5">
        <v>0.03040509259259259</v>
      </c>
      <c r="J9" s="30">
        <f t="shared" si="4"/>
        <v>0.026261574074074073</v>
      </c>
      <c r="K9" s="31">
        <f t="shared" si="5"/>
        <v>10</v>
      </c>
      <c r="L9" s="5">
        <v>0.044849537037037035</v>
      </c>
      <c r="M9" s="30">
        <f t="shared" si="6"/>
        <v>0.014444444444444444</v>
      </c>
      <c r="N9" s="31">
        <f t="shared" si="7"/>
        <v>8</v>
      </c>
      <c r="O9" s="30">
        <f t="shared" si="8"/>
        <v>0.044849537037037035</v>
      </c>
      <c r="P9" s="31">
        <f t="shared" si="9"/>
        <v>8</v>
      </c>
      <c r="Q9" s="32" t="str">
        <f t="shared" si="10"/>
        <v>Hendriette Thorn</v>
      </c>
    </row>
    <row r="10" spans="1:17" ht="12.75">
      <c r="A10" s="43">
        <f t="shared" si="0"/>
        <v>9</v>
      </c>
      <c r="B10" s="17" t="s">
        <v>138</v>
      </c>
      <c r="C10" s="42"/>
      <c r="D10" s="16">
        <v>0</v>
      </c>
      <c r="E10" s="29">
        <f t="shared" si="1"/>
        <v>0</v>
      </c>
      <c r="F10" s="5">
        <v>0.004224537037037037</v>
      </c>
      <c r="G10" s="30">
        <f t="shared" si="2"/>
        <v>0.004224537037037037</v>
      </c>
      <c r="H10" s="31">
        <f t="shared" si="3"/>
        <v>11</v>
      </c>
      <c r="I10" s="5">
        <v>0.029675925925925925</v>
      </c>
      <c r="J10" s="30">
        <f t="shared" si="4"/>
        <v>0.025451388888888888</v>
      </c>
      <c r="K10" s="31">
        <f t="shared" si="5"/>
        <v>9</v>
      </c>
      <c r="L10" s="5">
        <v>0.045</v>
      </c>
      <c r="M10" s="30">
        <f t="shared" si="6"/>
        <v>0.015324074074074073</v>
      </c>
      <c r="N10" s="31">
        <f t="shared" si="7"/>
        <v>9</v>
      </c>
      <c r="O10" s="30">
        <f t="shared" si="8"/>
        <v>0.045</v>
      </c>
      <c r="P10" s="31">
        <f t="shared" si="9"/>
        <v>9</v>
      </c>
      <c r="Q10" s="32" t="str">
        <f t="shared" si="10"/>
        <v>Lee Wagstaff</v>
      </c>
    </row>
    <row r="11" spans="1:17" ht="12.75">
      <c r="A11" s="43">
        <f t="shared" si="0"/>
        <v>10</v>
      </c>
      <c r="B11" s="17" t="s">
        <v>160</v>
      </c>
      <c r="C11" s="42"/>
      <c r="D11" s="16">
        <v>6</v>
      </c>
      <c r="E11" s="29">
        <v>0.004212962962962963</v>
      </c>
      <c r="F11" s="5">
        <v>0.008391203703703705</v>
      </c>
      <c r="G11" s="30">
        <f t="shared" si="2"/>
        <v>0.004178240740740742</v>
      </c>
      <c r="H11" s="31">
        <f t="shared" si="3"/>
        <v>10</v>
      </c>
      <c r="I11" s="5">
        <v>0.03248842592592593</v>
      </c>
      <c r="J11" s="30">
        <f t="shared" si="4"/>
        <v>0.02409722222222222</v>
      </c>
      <c r="K11" s="31">
        <f t="shared" si="5"/>
        <v>8</v>
      </c>
      <c r="L11" s="5">
        <v>0.05145833333333333</v>
      </c>
      <c r="M11" s="30">
        <f t="shared" si="6"/>
        <v>0.0189699074074074</v>
      </c>
      <c r="N11" s="31">
        <f t="shared" si="7"/>
        <v>10</v>
      </c>
      <c r="O11" s="30">
        <f t="shared" si="8"/>
        <v>0.04724537037037037</v>
      </c>
      <c r="P11" s="31">
        <f t="shared" si="9"/>
        <v>10</v>
      </c>
      <c r="Q11" s="32" t="str">
        <f t="shared" si="10"/>
        <v>Robert Wilkinson</v>
      </c>
    </row>
    <row r="12" spans="1:17" ht="12.75">
      <c r="A12" s="43" t="str">
        <f t="shared" si="0"/>
        <v>dnf</v>
      </c>
      <c r="B12" s="17" t="s">
        <v>112</v>
      </c>
      <c r="C12" s="42"/>
      <c r="D12" s="16">
        <v>8</v>
      </c>
      <c r="E12" s="29">
        <f t="shared" si="1"/>
        <v>0.005555555555555556</v>
      </c>
      <c r="F12" s="5">
        <v>0.009050925925925926</v>
      </c>
      <c r="G12" s="30">
        <f t="shared" si="2"/>
        <v>0.00349537037037037</v>
      </c>
      <c r="H12" s="31">
        <f t="shared" si="3"/>
        <v>2</v>
      </c>
      <c r="I12" s="5" t="s">
        <v>12</v>
      </c>
      <c r="J12" s="30" t="str">
        <f t="shared" si="4"/>
        <v>dnf</v>
      </c>
      <c r="K12" s="31" t="str">
        <f t="shared" si="5"/>
        <v>dnf</v>
      </c>
      <c r="L12" s="5" t="s">
        <v>12</v>
      </c>
      <c r="M12" s="30" t="str">
        <f t="shared" si="6"/>
        <v>dnf</v>
      </c>
      <c r="N12" s="31" t="str">
        <f t="shared" si="7"/>
        <v>dnf</v>
      </c>
      <c r="O12" s="30" t="str">
        <f t="shared" si="8"/>
        <v>dnf</v>
      </c>
      <c r="P12" s="31" t="str">
        <f t="shared" si="9"/>
        <v>dnf</v>
      </c>
      <c r="Q12" s="32" t="str">
        <f t="shared" si="10"/>
        <v>Jerry Greatorex</v>
      </c>
    </row>
    <row r="13" spans="5:16" ht="12.75"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5:16" ht="12.75"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5:16" ht="12.75"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5:16" ht="12.75"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5:16" ht="12.75"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5:16" ht="12.75"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5:16" ht="12.75"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5:16" ht="12.7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5:16" ht="12.75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3" ht="12.75">
      <c r="A22" s="17"/>
      <c r="C22" s="42"/>
    </row>
  </sheetData>
  <conditionalFormatting sqref="M2:M12 O2:O12 G2:G12 J2:J12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6" customWidth="1"/>
    <col min="2" max="2" width="18.421875" style="16" customWidth="1"/>
    <col min="3" max="3" width="3.7109375" style="16" customWidth="1"/>
    <col min="4" max="4" width="4.140625" style="16" customWidth="1"/>
    <col min="5" max="6" width="6.28125" style="7" customWidth="1"/>
    <col min="7" max="7" width="6.57421875" style="7" customWidth="1"/>
    <col min="8" max="8" width="5.00390625" style="7" customWidth="1"/>
    <col min="9" max="10" width="6.7109375" style="7" customWidth="1"/>
    <col min="11" max="11" width="5.00390625" style="7" customWidth="1"/>
    <col min="12" max="12" width="7.28125" style="7" customWidth="1"/>
    <col min="13" max="13" width="7.421875" style="7" customWidth="1"/>
    <col min="14" max="14" width="5.00390625" style="7" customWidth="1"/>
    <col min="15" max="15" width="6.7109375" style="7" customWidth="1"/>
    <col min="16" max="16" width="5.140625" style="7" customWidth="1"/>
    <col min="17" max="17" width="18.28125" style="16" customWidth="1"/>
    <col min="18" max="16384" width="8.8515625" style="16" customWidth="1"/>
  </cols>
  <sheetData>
    <row r="1" spans="1:17" ht="12.75">
      <c r="A1" s="14" t="s">
        <v>150</v>
      </c>
      <c r="B1" s="14" t="s">
        <v>1</v>
      </c>
      <c r="C1" s="14" t="s">
        <v>136</v>
      </c>
      <c r="D1" s="14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5" t="s">
        <v>11</v>
      </c>
      <c r="Q1" s="14" t="s">
        <v>1</v>
      </c>
    </row>
    <row r="2" spans="1:17" ht="12.75">
      <c r="A2" s="43">
        <f aca="true" t="shared" si="0" ref="A2:A21">P2</f>
        <v>1</v>
      </c>
      <c r="B2" s="17" t="s">
        <v>112</v>
      </c>
      <c r="C2" s="42"/>
      <c r="D2" s="16">
        <v>10</v>
      </c>
      <c r="E2" s="29">
        <f aca="true" t="shared" si="1" ref="E2:E21">IF(ISBLANK($D2),"",TIMEVALUE("0:1")*D2)</f>
        <v>0.006944444444444445</v>
      </c>
      <c r="F2" s="5">
        <v>0.010335648148148148</v>
      </c>
      <c r="G2" s="30">
        <f aca="true" t="shared" si="2" ref="G2:G21">IF(F2="dnf","dnf",IF(ISBLANK(F2),"",F2-E2))</f>
        <v>0.0033912037037037027</v>
      </c>
      <c r="H2" s="31">
        <f aca="true" t="shared" si="3" ref="H2:H21">IF(ISBLANK(F2),"",IF(F2="dnf","dnf",RANK(G2,G$2:G$21,1)))</f>
        <v>1</v>
      </c>
      <c r="I2" s="5">
        <v>0.03144675925925926</v>
      </c>
      <c r="J2" s="30">
        <f aca="true" t="shared" si="4" ref="J2:J21">IF(I2="dnf","dnf",IF(ISBLANK(I2),"",I2-F2))</f>
        <v>0.02111111111111111</v>
      </c>
      <c r="K2" s="31">
        <f aca="true" t="shared" si="5" ref="K2:K21">IF(ISBLANK(I2),"",IF(I2="dnf","dnf",RANK(J2,J$2:J$21,1)))</f>
        <v>3</v>
      </c>
      <c r="L2" s="5">
        <v>0.04445601851851852</v>
      </c>
      <c r="M2" s="30">
        <f aca="true" t="shared" si="6" ref="M2:M21">IF(L2="dnf","dnf",IF(ISBLANK(L2),"",L2-I2))</f>
        <v>0.013009259259259262</v>
      </c>
      <c r="N2" s="31">
        <f aca="true" t="shared" si="7" ref="N2:N21">IF(ISBLANK(L2),"",IF(L2="dnf","dnf",RANK(M2,M$2:M$21,1)))</f>
        <v>3</v>
      </c>
      <c r="O2" s="30">
        <f aca="true" t="shared" si="8" ref="O2:O21">IF(L2="dnf","dnf",IF(ISBLANK(L2),"",G2+J2+M2))</f>
        <v>0.03751157407407407</v>
      </c>
      <c r="P2" s="31">
        <f aca="true" t="shared" si="9" ref="P2:P21">IF(ISBLANK(N2),"",IF(N2="dnf","dnf",RANK(O2,O$2:O$21,1)))</f>
        <v>1</v>
      </c>
      <c r="Q2" s="32" t="str">
        <f aca="true" t="shared" si="10" ref="Q2:Q21">B2</f>
        <v>Jerry Greatorex</v>
      </c>
    </row>
    <row r="3" spans="1:17" ht="12.75">
      <c r="A3" s="43">
        <f t="shared" si="0"/>
        <v>2</v>
      </c>
      <c r="B3" s="17" t="s">
        <v>158</v>
      </c>
      <c r="C3" s="42"/>
      <c r="D3" s="16">
        <v>10</v>
      </c>
      <c r="E3" s="29">
        <f t="shared" si="1"/>
        <v>0.006944444444444445</v>
      </c>
      <c r="F3" s="5">
        <v>0.01042824074074074</v>
      </c>
      <c r="G3" s="30">
        <f t="shared" si="2"/>
        <v>0.0034837962962962947</v>
      </c>
      <c r="H3" s="31">
        <f t="shared" si="3"/>
        <v>5</v>
      </c>
      <c r="I3" s="5">
        <v>0.03107638888888889</v>
      </c>
      <c r="J3" s="30">
        <f t="shared" si="4"/>
        <v>0.02064814814814815</v>
      </c>
      <c r="K3" s="31">
        <f t="shared" si="5"/>
        <v>1</v>
      </c>
      <c r="L3" s="5">
        <v>0.04478009259259259</v>
      </c>
      <c r="M3" s="30">
        <f t="shared" si="6"/>
        <v>0.013703703703703697</v>
      </c>
      <c r="N3" s="31">
        <f t="shared" si="7"/>
        <v>8</v>
      </c>
      <c r="O3" s="30">
        <f t="shared" si="8"/>
        <v>0.037835648148148146</v>
      </c>
      <c r="P3" s="31">
        <f t="shared" si="9"/>
        <v>2</v>
      </c>
      <c r="Q3" s="32" t="str">
        <f t="shared" si="10"/>
        <v>Gavin Lumb</v>
      </c>
    </row>
    <row r="4" spans="1:17" ht="12.75">
      <c r="A4" s="43">
        <f t="shared" si="0"/>
        <v>3</v>
      </c>
      <c r="B4" s="17" t="s">
        <v>120</v>
      </c>
      <c r="C4" s="42"/>
      <c r="D4" s="16">
        <v>10</v>
      </c>
      <c r="E4" s="29">
        <f t="shared" si="1"/>
        <v>0.006944444444444445</v>
      </c>
      <c r="F4" s="5">
        <v>0.010335648148148148</v>
      </c>
      <c r="G4" s="30">
        <f t="shared" si="2"/>
        <v>0.0033912037037037027</v>
      </c>
      <c r="H4" s="31">
        <f t="shared" si="3"/>
        <v>1</v>
      </c>
      <c r="I4" s="5">
        <v>0.03230324074074074</v>
      </c>
      <c r="J4" s="30">
        <f t="shared" si="4"/>
        <v>0.021967592592592587</v>
      </c>
      <c r="K4" s="31">
        <f t="shared" si="5"/>
        <v>6</v>
      </c>
      <c r="L4" s="5">
        <v>0.04486111111111111</v>
      </c>
      <c r="M4" s="30">
        <f t="shared" si="6"/>
        <v>0.012557870370370372</v>
      </c>
      <c r="N4" s="31">
        <f t="shared" si="7"/>
        <v>1</v>
      </c>
      <c r="O4" s="30">
        <f t="shared" si="8"/>
        <v>0.03791666666666666</v>
      </c>
      <c r="P4" s="31">
        <f t="shared" si="9"/>
        <v>3</v>
      </c>
      <c r="Q4" s="32" t="str">
        <f t="shared" si="10"/>
        <v>Jim Thorn</v>
      </c>
    </row>
    <row r="5" spans="1:17" ht="12.75">
      <c r="A5" s="43">
        <f t="shared" si="0"/>
        <v>4</v>
      </c>
      <c r="B5" s="17" t="s">
        <v>39</v>
      </c>
      <c r="C5" s="42"/>
      <c r="D5" s="16">
        <v>7</v>
      </c>
      <c r="E5" s="29">
        <f t="shared" si="1"/>
        <v>0.004861111111111111</v>
      </c>
      <c r="F5" s="5">
        <v>0.008576388888888889</v>
      </c>
      <c r="G5" s="30">
        <f t="shared" si="2"/>
        <v>0.0037152777777777774</v>
      </c>
      <c r="H5" s="31">
        <f t="shared" si="3"/>
        <v>10</v>
      </c>
      <c r="I5" s="5">
        <v>0.029421296296296296</v>
      </c>
      <c r="J5" s="30">
        <f t="shared" si="4"/>
        <v>0.02084490740740741</v>
      </c>
      <c r="K5" s="31">
        <f t="shared" si="5"/>
        <v>2</v>
      </c>
      <c r="L5" s="5">
        <v>0.04314814814814815</v>
      </c>
      <c r="M5" s="30">
        <f t="shared" si="6"/>
        <v>0.013726851851851855</v>
      </c>
      <c r="N5" s="31">
        <f t="shared" si="7"/>
        <v>9</v>
      </c>
      <c r="O5" s="30">
        <f t="shared" si="8"/>
        <v>0.038287037037037036</v>
      </c>
      <c r="P5" s="31">
        <f t="shared" si="9"/>
        <v>4</v>
      </c>
      <c r="Q5" s="32" t="str">
        <f t="shared" si="10"/>
        <v>James Griffiths</v>
      </c>
    </row>
    <row r="6" spans="1:17" ht="12.75">
      <c r="A6" s="43">
        <f t="shared" si="0"/>
        <v>5</v>
      </c>
      <c r="B6" s="17" t="s">
        <v>20</v>
      </c>
      <c r="C6" s="42"/>
      <c r="D6" s="16">
        <v>10</v>
      </c>
      <c r="E6" s="29">
        <f t="shared" si="1"/>
        <v>0.006944444444444445</v>
      </c>
      <c r="F6" s="5">
        <v>0.010416666666666666</v>
      </c>
      <c r="G6" s="30">
        <f t="shared" si="2"/>
        <v>0.003472222222222221</v>
      </c>
      <c r="H6" s="31">
        <f t="shared" si="3"/>
        <v>4</v>
      </c>
      <c r="I6" s="5">
        <v>0.03234953703703704</v>
      </c>
      <c r="J6" s="30">
        <f t="shared" si="4"/>
        <v>0.021932870370370373</v>
      </c>
      <c r="K6" s="31">
        <f t="shared" si="5"/>
        <v>5</v>
      </c>
      <c r="L6" s="5">
        <v>0.045266203703703704</v>
      </c>
      <c r="M6" s="30">
        <f t="shared" si="6"/>
        <v>0.012916666666666667</v>
      </c>
      <c r="N6" s="31">
        <f t="shared" si="7"/>
        <v>2</v>
      </c>
      <c r="O6" s="30">
        <f t="shared" si="8"/>
        <v>0.038321759259259264</v>
      </c>
      <c r="P6" s="31">
        <f t="shared" si="9"/>
        <v>5</v>
      </c>
      <c r="Q6" s="32" t="str">
        <f t="shared" si="10"/>
        <v>Crispin Hetherington</v>
      </c>
    </row>
    <row r="7" spans="1:17" ht="12.75">
      <c r="A7" s="43">
        <f t="shared" si="0"/>
        <v>6</v>
      </c>
      <c r="B7" s="17" t="s">
        <v>14</v>
      </c>
      <c r="C7" s="42"/>
      <c r="D7" s="16">
        <v>7</v>
      </c>
      <c r="E7" s="29">
        <f t="shared" si="1"/>
        <v>0.004861111111111111</v>
      </c>
      <c r="F7" s="5">
        <v>0.008576388888888889</v>
      </c>
      <c r="G7" s="30">
        <f t="shared" si="2"/>
        <v>0.0037152777777777774</v>
      </c>
      <c r="H7" s="31">
        <f t="shared" si="3"/>
        <v>10</v>
      </c>
      <c r="I7" s="5">
        <v>0.03068287037037037</v>
      </c>
      <c r="J7" s="30">
        <f t="shared" si="4"/>
        <v>0.022106481481481484</v>
      </c>
      <c r="K7" s="31">
        <f t="shared" si="5"/>
        <v>7</v>
      </c>
      <c r="L7" s="5">
        <v>0.043773148148148144</v>
      </c>
      <c r="M7" s="30">
        <f t="shared" si="6"/>
        <v>0.013090277777777774</v>
      </c>
      <c r="N7" s="31">
        <f t="shared" si="7"/>
        <v>4</v>
      </c>
      <c r="O7" s="30">
        <f t="shared" si="8"/>
        <v>0.03891203703703704</v>
      </c>
      <c r="P7" s="31">
        <f t="shared" si="9"/>
        <v>6</v>
      </c>
      <c r="Q7" s="32" t="str">
        <f t="shared" si="10"/>
        <v>Mark Herd</v>
      </c>
    </row>
    <row r="8" spans="1:17" ht="12.75">
      <c r="A8" s="43">
        <f t="shared" si="0"/>
        <v>7</v>
      </c>
      <c r="B8" s="17" t="s">
        <v>19</v>
      </c>
      <c r="C8" s="42"/>
      <c r="D8" s="16">
        <v>10</v>
      </c>
      <c r="E8" s="29">
        <f t="shared" si="1"/>
        <v>0.006944444444444445</v>
      </c>
      <c r="F8" s="5">
        <v>0.010636574074074074</v>
      </c>
      <c r="G8" s="30">
        <f t="shared" si="2"/>
        <v>0.0036921296296296294</v>
      </c>
      <c r="H8" s="31">
        <f t="shared" si="3"/>
        <v>8</v>
      </c>
      <c r="I8" s="5">
        <v>0.03200231481481482</v>
      </c>
      <c r="J8" s="30">
        <f t="shared" si="4"/>
        <v>0.02136574074074074</v>
      </c>
      <c r="K8" s="31">
        <f t="shared" si="5"/>
        <v>4</v>
      </c>
      <c r="L8" s="5">
        <v>0.0462962962962963</v>
      </c>
      <c r="M8" s="30">
        <f t="shared" si="6"/>
        <v>0.014293981481481484</v>
      </c>
      <c r="N8" s="31">
        <f t="shared" si="7"/>
        <v>11</v>
      </c>
      <c r="O8" s="30">
        <f t="shared" si="8"/>
        <v>0.03935185185185185</v>
      </c>
      <c r="P8" s="31">
        <f t="shared" si="9"/>
        <v>7</v>
      </c>
      <c r="Q8" s="32" t="str">
        <f t="shared" si="10"/>
        <v>Hanno Nickau</v>
      </c>
    </row>
    <row r="9" spans="1:17" ht="12.75">
      <c r="A9" s="43">
        <f t="shared" si="0"/>
        <v>8</v>
      </c>
      <c r="B9" s="17" t="s">
        <v>155</v>
      </c>
      <c r="C9" s="42"/>
      <c r="D9" s="16">
        <v>5</v>
      </c>
      <c r="E9" s="29">
        <f t="shared" si="1"/>
        <v>0.0034722222222222225</v>
      </c>
      <c r="F9" s="5">
        <v>0.007233796296296296</v>
      </c>
      <c r="G9" s="30">
        <f t="shared" si="2"/>
        <v>0.003761574074074074</v>
      </c>
      <c r="H9" s="31">
        <f t="shared" si="3"/>
        <v>13</v>
      </c>
      <c r="I9" s="5">
        <v>0.02988425925925926</v>
      </c>
      <c r="J9" s="30">
        <f t="shared" si="4"/>
        <v>0.022650462962962963</v>
      </c>
      <c r="K9" s="31">
        <f t="shared" si="5"/>
        <v>11</v>
      </c>
      <c r="L9" s="5">
        <v>0.04341435185185185</v>
      </c>
      <c r="M9" s="30">
        <f t="shared" si="6"/>
        <v>0.01353009259259259</v>
      </c>
      <c r="N9" s="31">
        <f t="shared" si="7"/>
        <v>7</v>
      </c>
      <c r="O9" s="30">
        <f t="shared" si="8"/>
        <v>0.039942129629629626</v>
      </c>
      <c r="P9" s="31">
        <f t="shared" si="9"/>
        <v>8</v>
      </c>
      <c r="Q9" s="32" t="str">
        <f t="shared" si="10"/>
        <v>Emma-Kate Lidbury</v>
      </c>
    </row>
    <row r="10" spans="1:17" ht="12.75">
      <c r="A10" s="43">
        <f t="shared" si="0"/>
        <v>9</v>
      </c>
      <c r="B10" s="17" t="s">
        <v>140</v>
      </c>
      <c r="C10" s="42"/>
      <c r="D10" s="16">
        <v>5</v>
      </c>
      <c r="E10" s="29">
        <f t="shared" si="1"/>
        <v>0.0034722222222222225</v>
      </c>
      <c r="F10" s="5">
        <v>0.007222222222222223</v>
      </c>
      <c r="G10" s="30">
        <f t="shared" si="2"/>
        <v>0.0037500000000000003</v>
      </c>
      <c r="H10" s="31">
        <f t="shared" si="3"/>
        <v>12</v>
      </c>
      <c r="I10" s="5">
        <v>0.030648148148148147</v>
      </c>
      <c r="J10" s="30">
        <f t="shared" si="4"/>
        <v>0.023425925925925923</v>
      </c>
      <c r="K10" s="31">
        <f t="shared" si="5"/>
        <v>13</v>
      </c>
      <c r="L10" s="5">
        <v>0.043854166666666666</v>
      </c>
      <c r="M10" s="30">
        <f t="shared" si="6"/>
        <v>0.01320601851851852</v>
      </c>
      <c r="N10" s="31">
        <f t="shared" si="7"/>
        <v>5</v>
      </c>
      <c r="O10" s="30">
        <f t="shared" si="8"/>
        <v>0.04038194444444444</v>
      </c>
      <c r="P10" s="31">
        <f t="shared" si="9"/>
        <v>9</v>
      </c>
      <c r="Q10" s="32" t="str">
        <f t="shared" si="10"/>
        <v>James Messer</v>
      </c>
    </row>
    <row r="11" spans="1:17" ht="12.75">
      <c r="A11" s="43">
        <f>P11</f>
        <v>10</v>
      </c>
      <c r="B11" s="17" t="s">
        <v>148</v>
      </c>
      <c r="C11" s="42"/>
      <c r="D11" s="16">
        <v>5</v>
      </c>
      <c r="E11" s="29">
        <f t="shared" si="1"/>
        <v>0.0034722222222222225</v>
      </c>
      <c r="F11" s="5">
        <v>0.007175925925925926</v>
      </c>
      <c r="G11" s="30">
        <f>IF(F11="dnf","dnf",IF(ISBLANK(F11),"",F11-E11))</f>
        <v>0.0037037037037037034</v>
      </c>
      <c r="H11" s="31">
        <f>IF(ISBLANK(F11),"",IF(F11="dnf","dnf",RANK(G11,G$2:G$21,1)))</f>
        <v>9</v>
      </c>
      <c r="I11" s="5">
        <v>0.02988425925925926</v>
      </c>
      <c r="J11" s="30">
        <f>IF(I11="dnf","dnf",IF(ISBLANK(I11),"",I11-F11))</f>
        <v>0.022708333333333334</v>
      </c>
      <c r="K11" s="31">
        <f>IF(ISBLANK(I11),"",IF(I11="dnf","dnf",RANK(J11,J$2:J$21,1)))</f>
        <v>12</v>
      </c>
      <c r="L11" s="5">
        <v>0.0441087962962963</v>
      </c>
      <c r="M11" s="30">
        <f>IF(L11="dnf","dnf",IF(ISBLANK(L11),"",L11-I11))</f>
        <v>0.014224537037037039</v>
      </c>
      <c r="N11" s="31">
        <f>IF(ISBLANK(L11),"",IF(L11="dnf","dnf",RANK(M11,M$2:M$21,1)))</f>
        <v>10</v>
      </c>
      <c r="O11" s="30">
        <f>IF(L11="dnf","dnf",IF(ISBLANK(L11),"",G11+J11+M11))</f>
        <v>0.040636574074074075</v>
      </c>
      <c r="P11" s="31">
        <f>IF(ISBLANK(N11),"",IF(N11="dnf","dnf",RANK(O11,O$2:O$21,1)))</f>
        <v>10</v>
      </c>
      <c r="Q11" s="32" t="str">
        <f>B11</f>
        <v>Nick Hales</v>
      </c>
    </row>
    <row r="12" spans="1:17" ht="12.75">
      <c r="A12" s="43">
        <f>P12</f>
        <v>11</v>
      </c>
      <c r="B12" s="17" t="s">
        <v>16</v>
      </c>
      <c r="C12" s="42"/>
      <c r="D12" s="16">
        <v>5</v>
      </c>
      <c r="E12" s="29">
        <f t="shared" si="1"/>
        <v>0.0034722222222222225</v>
      </c>
      <c r="F12" s="5">
        <v>0.007372685185185186</v>
      </c>
      <c r="G12" s="30">
        <f>IF(F12="dnf","dnf",IF(ISBLANK(F12),"",F12-E12))</f>
        <v>0.0039004629629629636</v>
      </c>
      <c r="H12" s="31">
        <f>IF(ISBLANK(F12),"",IF(F12="dnf","dnf",RANK(G12,G$2:G$21,1)))</f>
        <v>14</v>
      </c>
      <c r="I12" s="5">
        <v>0.02974537037037037</v>
      </c>
      <c r="J12" s="30">
        <f>IF(I12="dnf","dnf",IF(ISBLANK(I12),"",I12-F12))</f>
        <v>0.022372685185185183</v>
      </c>
      <c r="K12" s="31">
        <f>IF(ISBLANK(I12),"",IF(I12="dnf","dnf",RANK(J12,J$2:J$21,1)))</f>
        <v>9</v>
      </c>
      <c r="L12" s="5">
        <v>0.044270833333333336</v>
      </c>
      <c r="M12" s="30">
        <f>IF(L12="dnf","dnf",IF(ISBLANK(L12),"",L12-I12))</f>
        <v>0.014525462962962966</v>
      </c>
      <c r="N12" s="31">
        <f>IF(ISBLANK(L12),"",IF(L12="dnf","dnf",RANK(M12,M$2:M$21,1)))</f>
        <v>13</v>
      </c>
      <c r="O12" s="30">
        <f>IF(L12="dnf","dnf",IF(ISBLANK(L12),"",G12+J12+M12))</f>
        <v>0.04079861111111111</v>
      </c>
      <c r="P12" s="31">
        <f>IF(ISBLANK(N12),"",IF(N12="dnf","dnf",RANK(O12,O$2:O$21,1)))</f>
        <v>11</v>
      </c>
      <c r="Q12" s="32" t="str">
        <f>B12</f>
        <v>Robert Rickman</v>
      </c>
    </row>
    <row r="13" spans="1:17" ht="12.75">
      <c r="A13" s="43">
        <f>P13</f>
        <v>12</v>
      </c>
      <c r="B13" s="17" t="s">
        <v>29</v>
      </c>
      <c r="C13" s="42"/>
      <c r="D13" s="16">
        <v>5</v>
      </c>
      <c r="E13" s="29">
        <f t="shared" si="1"/>
        <v>0.0034722222222222225</v>
      </c>
      <c r="F13" s="5">
        <v>0.007476851851851853</v>
      </c>
      <c r="G13" s="30">
        <f>IF(F13="dnf","dnf",IF(ISBLANK(F13),"",F13-E13))</f>
        <v>0.0040046296296296306</v>
      </c>
      <c r="H13" s="31">
        <f>IF(ISBLANK(F13),"",IF(F13="dnf","dnf",RANK(G13,G$2:G$21,1)))</f>
        <v>16</v>
      </c>
      <c r="I13" s="5">
        <v>0.029849537037037036</v>
      </c>
      <c r="J13" s="30">
        <f>IF(I13="dnf","dnf",IF(ISBLANK(I13),"",I13-F13))</f>
        <v>0.022372685185185183</v>
      </c>
      <c r="K13" s="31">
        <f>IF(ISBLANK(I13),"",IF(I13="dnf","dnf",RANK(J13,J$2:J$21,1)))</f>
        <v>9</v>
      </c>
      <c r="L13" s="5">
        <v>0.044328703703703703</v>
      </c>
      <c r="M13" s="30">
        <f>IF(L13="dnf","dnf",IF(ISBLANK(L13),"",L13-I13))</f>
        <v>0.014479166666666668</v>
      </c>
      <c r="N13" s="31">
        <f>IF(ISBLANK(L13),"",IF(L13="dnf","dnf",RANK(M13,M$2:M$21,1)))</f>
        <v>12</v>
      </c>
      <c r="O13" s="30">
        <f>IF(L13="dnf","dnf",IF(ISBLANK(L13),"",G13+J13+M13))</f>
        <v>0.04085648148148148</v>
      </c>
      <c r="P13" s="31">
        <f>IF(ISBLANK(N13),"",IF(N13="dnf","dnf",RANK(O13,O$2:O$21,1)))</f>
        <v>12</v>
      </c>
      <c r="Q13" s="32" t="str">
        <f>B13</f>
        <v>Robbie Phillips</v>
      </c>
    </row>
    <row r="14" spans="1:17" ht="12.75">
      <c r="A14" s="43">
        <f t="shared" si="0"/>
        <v>13</v>
      </c>
      <c r="B14" s="17" t="s">
        <v>152</v>
      </c>
      <c r="C14" s="42"/>
      <c r="D14" s="16">
        <v>5</v>
      </c>
      <c r="E14" s="29">
        <f t="shared" si="1"/>
        <v>0.0034722222222222225</v>
      </c>
      <c r="F14" s="5">
        <v>0.007083333333333333</v>
      </c>
      <c r="G14" s="30">
        <f t="shared" si="2"/>
        <v>0.0036111111111111105</v>
      </c>
      <c r="H14" s="31">
        <f t="shared" si="3"/>
        <v>6</v>
      </c>
      <c r="I14" s="5">
        <v>0.03184027777777778</v>
      </c>
      <c r="J14" s="30">
        <f t="shared" si="4"/>
        <v>0.024756944444444446</v>
      </c>
      <c r="K14" s="31">
        <f t="shared" si="5"/>
        <v>16</v>
      </c>
      <c r="L14" s="5">
        <v>0.04528935185185185</v>
      </c>
      <c r="M14" s="30">
        <f t="shared" si="6"/>
        <v>0.013449074074074072</v>
      </c>
      <c r="N14" s="31">
        <f t="shared" si="7"/>
        <v>6</v>
      </c>
      <c r="O14" s="30">
        <f t="shared" si="8"/>
        <v>0.04181712962962963</v>
      </c>
      <c r="P14" s="31">
        <f t="shared" si="9"/>
        <v>13</v>
      </c>
      <c r="Q14" s="32" t="str">
        <f t="shared" si="10"/>
        <v>Richard Dunbabin</v>
      </c>
    </row>
    <row r="15" spans="1:17" ht="12.75">
      <c r="A15" s="43">
        <f t="shared" si="0"/>
        <v>14</v>
      </c>
      <c r="B15" s="17" t="s">
        <v>31</v>
      </c>
      <c r="C15" s="42"/>
      <c r="D15" s="16">
        <v>5</v>
      </c>
      <c r="E15" s="29">
        <f t="shared" si="1"/>
        <v>0.0034722222222222225</v>
      </c>
      <c r="F15" s="5">
        <v>0.0078009259259259256</v>
      </c>
      <c r="G15" s="30">
        <f t="shared" si="2"/>
        <v>0.004328703703703703</v>
      </c>
      <c r="H15" s="31">
        <f t="shared" si="3"/>
        <v>19</v>
      </c>
      <c r="I15" s="5">
        <v>0.03123842592592593</v>
      </c>
      <c r="J15" s="30">
        <f t="shared" si="4"/>
        <v>0.023437500000000003</v>
      </c>
      <c r="K15" s="31">
        <f t="shared" si="5"/>
        <v>14</v>
      </c>
      <c r="L15" s="5">
        <v>0.04708333333333333</v>
      </c>
      <c r="M15" s="30">
        <f t="shared" si="6"/>
        <v>0.0158449074074074</v>
      </c>
      <c r="N15" s="31">
        <f t="shared" si="7"/>
        <v>14</v>
      </c>
      <c r="O15" s="30">
        <f t="shared" si="8"/>
        <v>0.04361111111111111</v>
      </c>
      <c r="P15" s="31">
        <f t="shared" si="9"/>
        <v>14</v>
      </c>
      <c r="Q15" s="32" t="str">
        <f t="shared" si="10"/>
        <v>Mike Whitworth</v>
      </c>
    </row>
    <row r="16" spans="1:17" ht="12.75">
      <c r="A16" s="43">
        <f t="shared" si="0"/>
        <v>15</v>
      </c>
      <c r="B16" s="17" t="s">
        <v>157</v>
      </c>
      <c r="C16" s="42"/>
      <c r="D16" s="16">
        <v>5</v>
      </c>
      <c r="E16" s="29">
        <f t="shared" si="1"/>
        <v>0.0034722222222222225</v>
      </c>
      <c r="F16" s="5">
        <v>0.007372685185185186</v>
      </c>
      <c r="G16" s="30">
        <f t="shared" si="2"/>
        <v>0.0039004629629629636</v>
      </c>
      <c r="H16" s="31">
        <f t="shared" si="3"/>
        <v>14</v>
      </c>
      <c r="I16" s="5">
        <v>0.03189814814814815</v>
      </c>
      <c r="J16" s="30">
        <f t="shared" si="4"/>
        <v>0.02452546296296296</v>
      </c>
      <c r="K16" s="31">
        <f t="shared" si="5"/>
        <v>15</v>
      </c>
      <c r="L16" s="5">
        <v>0.04774305555555555</v>
      </c>
      <c r="M16" s="30">
        <f t="shared" si="6"/>
        <v>0.015844907407407405</v>
      </c>
      <c r="N16" s="31">
        <f t="shared" si="7"/>
        <v>15</v>
      </c>
      <c r="O16" s="30">
        <f t="shared" si="8"/>
        <v>0.04427083333333333</v>
      </c>
      <c r="P16" s="31">
        <f t="shared" si="9"/>
        <v>15</v>
      </c>
      <c r="Q16" s="32" t="str">
        <f t="shared" si="10"/>
        <v>Andrew Fenton</v>
      </c>
    </row>
    <row r="17" spans="1:17" ht="12.75">
      <c r="A17" s="43">
        <f t="shared" si="0"/>
        <v>16</v>
      </c>
      <c r="B17" s="17" t="s">
        <v>138</v>
      </c>
      <c r="C17" s="42"/>
      <c r="D17" s="16">
        <v>2</v>
      </c>
      <c r="E17" s="29">
        <f t="shared" si="1"/>
        <v>0.001388888888888889</v>
      </c>
      <c r="F17" s="5">
        <v>0.005578703703703704</v>
      </c>
      <c r="G17" s="30">
        <f t="shared" si="2"/>
        <v>0.004189814814814815</v>
      </c>
      <c r="H17" s="31">
        <f t="shared" si="3"/>
        <v>18</v>
      </c>
      <c r="I17" s="5">
        <v>0.03243055555555556</v>
      </c>
      <c r="J17" s="30">
        <f t="shared" si="4"/>
        <v>0.026851851851851856</v>
      </c>
      <c r="K17" s="31">
        <f t="shared" si="5"/>
        <v>18</v>
      </c>
      <c r="L17" s="5">
        <v>0.0484375</v>
      </c>
      <c r="M17" s="30">
        <f t="shared" si="6"/>
        <v>0.01600694444444444</v>
      </c>
      <c r="N17" s="31">
        <f t="shared" si="7"/>
        <v>16</v>
      </c>
      <c r="O17" s="30">
        <f t="shared" si="8"/>
        <v>0.04704861111111111</v>
      </c>
      <c r="P17" s="31">
        <f t="shared" si="9"/>
        <v>16</v>
      </c>
      <c r="Q17" s="32" t="str">
        <f t="shared" si="10"/>
        <v>Lee Wagstaff</v>
      </c>
    </row>
    <row r="18" spans="1:17" ht="12.75">
      <c r="A18" s="43" t="str">
        <f t="shared" si="0"/>
        <v>dnf</v>
      </c>
      <c r="B18" s="17" t="s">
        <v>141</v>
      </c>
      <c r="C18" s="42"/>
      <c r="D18" s="16">
        <v>0</v>
      </c>
      <c r="E18" s="29">
        <f t="shared" si="1"/>
        <v>0</v>
      </c>
      <c r="F18" s="5">
        <v>0.004548611111111111</v>
      </c>
      <c r="G18" s="30">
        <f t="shared" si="2"/>
        <v>0.004548611111111111</v>
      </c>
      <c r="H18" s="31">
        <f t="shared" si="3"/>
        <v>20</v>
      </c>
      <c r="I18" s="5">
        <v>0.034525462962962966</v>
      </c>
      <c r="J18" s="30">
        <f t="shared" si="4"/>
        <v>0.029976851851851855</v>
      </c>
      <c r="K18" s="31">
        <f t="shared" si="5"/>
        <v>20</v>
      </c>
      <c r="L18" s="5" t="s">
        <v>12</v>
      </c>
      <c r="M18" s="30" t="str">
        <f t="shared" si="6"/>
        <v>dnf</v>
      </c>
      <c r="N18" s="31" t="str">
        <f t="shared" si="7"/>
        <v>dnf</v>
      </c>
      <c r="O18" s="30" t="str">
        <f t="shared" si="8"/>
        <v>dnf</v>
      </c>
      <c r="P18" s="31" t="str">
        <f t="shared" si="9"/>
        <v>dnf</v>
      </c>
      <c r="Q18" s="32" t="str">
        <f t="shared" si="10"/>
        <v>Lisa Shaw</v>
      </c>
    </row>
    <row r="19" spans="1:17" ht="12.75">
      <c r="A19" s="43" t="str">
        <f t="shared" si="0"/>
        <v>dnf</v>
      </c>
      <c r="B19" s="17" t="s">
        <v>134</v>
      </c>
      <c r="C19" s="42"/>
      <c r="D19" s="16">
        <v>0</v>
      </c>
      <c r="E19" s="29">
        <f t="shared" si="1"/>
        <v>0</v>
      </c>
      <c r="F19" s="5">
        <v>0.004050925925925926</v>
      </c>
      <c r="G19" s="30">
        <f t="shared" si="2"/>
        <v>0.004050925925925926</v>
      </c>
      <c r="H19" s="31">
        <f t="shared" si="3"/>
        <v>17</v>
      </c>
      <c r="I19" s="5">
        <v>0.030868055555555555</v>
      </c>
      <c r="J19" s="30">
        <f t="shared" si="4"/>
        <v>0.026817129629629628</v>
      </c>
      <c r="K19" s="31">
        <f t="shared" si="5"/>
        <v>17</v>
      </c>
      <c r="L19" s="5" t="s">
        <v>12</v>
      </c>
      <c r="M19" s="30" t="str">
        <f t="shared" si="6"/>
        <v>dnf</v>
      </c>
      <c r="N19" s="31" t="str">
        <f t="shared" si="7"/>
        <v>dnf</v>
      </c>
      <c r="O19" s="30" t="str">
        <f t="shared" si="8"/>
        <v>dnf</v>
      </c>
      <c r="P19" s="31" t="str">
        <f t="shared" si="9"/>
        <v>dnf</v>
      </c>
      <c r="Q19" s="32" t="str">
        <f t="shared" si="10"/>
        <v>Heather Grimes</v>
      </c>
    </row>
    <row r="20" spans="1:17" ht="12.75">
      <c r="A20" s="43" t="str">
        <f t="shared" si="0"/>
        <v>dnf</v>
      </c>
      <c r="B20" s="17" t="s">
        <v>143</v>
      </c>
      <c r="C20" s="42"/>
      <c r="D20" s="16">
        <v>5</v>
      </c>
      <c r="E20" s="29">
        <f t="shared" si="1"/>
        <v>0.0034722222222222225</v>
      </c>
      <c r="F20" s="5">
        <v>0.007118055555555555</v>
      </c>
      <c r="G20" s="30">
        <f t="shared" si="2"/>
        <v>0.003645833333333333</v>
      </c>
      <c r="H20" s="31">
        <f t="shared" si="3"/>
        <v>7</v>
      </c>
      <c r="I20" s="5">
        <v>0.034074074074074076</v>
      </c>
      <c r="J20" s="30">
        <f t="shared" si="4"/>
        <v>0.02695601851851852</v>
      </c>
      <c r="K20" s="31">
        <f t="shared" si="5"/>
        <v>19</v>
      </c>
      <c r="L20" s="5" t="s">
        <v>12</v>
      </c>
      <c r="M20" s="30" t="str">
        <f t="shared" si="6"/>
        <v>dnf</v>
      </c>
      <c r="N20" s="31" t="str">
        <f t="shared" si="7"/>
        <v>dnf</v>
      </c>
      <c r="O20" s="30" t="str">
        <f t="shared" si="8"/>
        <v>dnf</v>
      </c>
      <c r="P20" s="31" t="str">
        <f t="shared" si="9"/>
        <v>dnf</v>
      </c>
      <c r="Q20" s="32" t="str">
        <f t="shared" si="10"/>
        <v>Philip Kaisary</v>
      </c>
    </row>
    <row r="21" spans="1:17" ht="12.75">
      <c r="A21" s="43" t="str">
        <f t="shared" si="0"/>
        <v>dnf</v>
      </c>
      <c r="B21" s="17" t="s">
        <v>128</v>
      </c>
      <c r="C21" s="42"/>
      <c r="D21" s="16">
        <v>10</v>
      </c>
      <c r="E21" s="29">
        <f t="shared" si="1"/>
        <v>0.006944444444444445</v>
      </c>
      <c r="F21" s="5">
        <v>0.010358796296296295</v>
      </c>
      <c r="G21" s="30">
        <f t="shared" si="2"/>
        <v>0.00341435185185185</v>
      </c>
      <c r="H21" s="31">
        <f t="shared" si="3"/>
        <v>3</v>
      </c>
      <c r="I21" s="5">
        <v>0.03266203703703704</v>
      </c>
      <c r="J21" s="30">
        <f t="shared" si="4"/>
        <v>0.02230324074074074</v>
      </c>
      <c r="K21" s="31">
        <f t="shared" si="5"/>
        <v>8</v>
      </c>
      <c r="L21" s="5" t="s">
        <v>12</v>
      </c>
      <c r="M21" s="30" t="str">
        <f t="shared" si="6"/>
        <v>dnf</v>
      </c>
      <c r="N21" s="31" t="str">
        <f t="shared" si="7"/>
        <v>dnf</v>
      </c>
      <c r="O21" s="30" t="str">
        <f t="shared" si="8"/>
        <v>dnf</v>
      </c>
      <c r="P21" s="31" t="str">
        <f t="shared" si="9"/>
        <v>dnf</v>
      </c>
      <c r="Q21" s="32" t="str">
        <f t="shared" si="10"/>
        <v>Sean Nicolle</v>
      </c>
    </row>
    <row r="22" spans="1:3" ht="12.75">
      <c r="A22" s="17"/>
      <c r="C22" s="42"/>
    </row>
  </sheetData>
  <conditionalFormatting sqref="M2:M21 O2:O21 G2:G21 J2:J21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6" customWidth="1"/>
    <col min="2" max="2" width="18.421875" style="16" customWidth="1"/>
    <col min="3" max="3" width="3.7109375" style="16" customWidth="1"/>
    <col min="4" max="4" width="4.140625" style="16" customWidth="1"/>
    <col min="5" max="6" width="6.28125" style="7" customWidth="1"/>
    <col min="7" max="7" width="6.57421875" style="7" customWidth="1"/>
    <col min="8" max="8" width="5.00390625" style="7" customWidth="1"/>
    <col min="9" max="10" width="6.7109375" style="7" customWidth="1"/>
    <col min="11" max="11" width="5.00390625" style="7" customWidth="1"/>
    <col min="12" max="12" width="7.28125" style="7" customWidth="1"/>
    <col min="13" max="13" width="7.421875" style="7" customWidth="1"/>
    <col min="14" max="14" width="5.00390625" style="7" customWidth="1"/>
    <col min="15" max="15" width="6.7109375" style="7" customWidth="1"/>
    <col min="16" max="16" width="5.140625" style="7" customWidth="1"/>
    <col min="17" max="17" width="18.28125" style="16" customWidth="1"/>
    <col min="18" max="16384" width="8.8515625" style="16" customWidth="1"/>
  </cols>
  <sheetData>
    <row r="1" spans="1:17" ht="12.75">
      <c r="A1" s="14" t="s">
        <v>150</v>
      </c>
      <c r="B1" s="14" t="s">
        <v>1</v>
      </c>
      <c r="C1" s="14" t="s">
        <v>136</v>
      </c>
      <c r="D1" s="14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5" t="s">
        <v>11</v>
      </c>
      <c r="Q1" s="14" t="s">
        <v>1</v>
      </c>
    </row>
    <row r="2" spans="1:17" ht="12.75">
      <c r="A2" s="43">
        <f aca="true" t="shared" si="0" ref="A2:A18">P2</f>
        <v>1</v>
      </c>
      <c r="B2" s="17" t="s">
        <v>112</v>
      </c>
      <c r="C2" s="42">
        <v>5</v>
      </c>
      <c r="D2" s="16">
        <v>8</v>
      </c>
      <c r="E2" s="29">
        <f aca="true" t="shared" si="1" ref="E2:E20">IF(ISBLANK($D2),"",TIMEVALUE("0:1")*D2)</f>
        <v>0.005555555555555556</v>
      </c>
      <c r="F2" s="5">
        <v>0.008912037037037038</v>
      </c>
      <c r="G2" s="30">
        <f aca="true" t="shared" si="2" ref="G2:G18">IF(F2="dnf","dnf",IF(ISBLANK(F2),"",F2-E2))</f>
        <v>0.003356481481481482</v>
      </c>
      <c r="H2" s="31">
        <f aca="true" t="shared" si="3" ref="H2:H18">IF(ISBLANK(F2),"",IF(F2="dnf","dnf",RANK(G2,G$2:G$18,1)))</f>
        <v>2</v>
      </c>
      <c r="I2" s="5">
        <v>0.03023148148148148</v>
      </c>
      <c r="J2" s="30">
        <f aca="true" t="shared" si="4" ref="J2:J18">IF(I2="dnf","dnf",IF(ISBLANK(I2),"",I2-F2))</f>
        <v>0.021319444444444443</v>
      </c>
      <c r="K2" s="31">
        <f aca="true" t="shared" si="5" ref="K2:K18">IF(ISBLANK(I2),"",IF(I2="dnf","dnf",RANK(J2,J$2:J$18,1)))</f>
        <v>1</v>
      </c>
      <c r="L2" s="5">
        <v>0.04337962962962963</v>
      </c>
      <c r="M2" s="30">
        <f aca="true" t="shared" si="6" ref="M2:M18">IF(L2="dnf","dnf",IF(ISBLANK(L2),"",L2-I2))</f>
        <v>0.013148148148148148</v>
      </c>
      <c r="N2" s="31">
        <f aca="true" t="shared" si="7" ref="N2:N18">IF(ISBLANK(L2),"",IF(L2="dnf","dnf",RANK(M2,M$2:M$18,1)))</f>
        <v>3</v>
      </c>
      <c r="O2" s="30">
        <f aca="true" t="shared" si="8" ref="O2:O18">IF(L2="dnf","dnf",IF(ISBLANK(L2),"",G2+J2+M2))</f>
        <v>0.03782407407407407</v>
      </c>
      <c r="P2" s="31">
        <f aca="true" t="shared" si="9" ref="P2:P18">IF(ISBLANK(N2),"",IF(N2="dnf","dnf",RANK(O2,O$2:O$18,1)))</f>
        <v>1</v>
      </c>
      <c r="Q2" s="32" t="str">
        <f aca="true" t="shared" si="10" ref="Q2:Q18">B2</f>
        <v>Jerry Greatorex</v>
      </c>
    </row>
    <row r="3" spans="1:17" ht="12.75">
      <c r="A3" s="43">
        <f t="shared" si="0"/>
        <v>2</v>
      </c>
      <c r="B3" s="17" t="s">
        <v>128</v>
      </c>
      <c r="C3" s="42">
        <v>17</v>
      </c>
      <c r="D3" s="16">
        <v>8</v>
      </c>
      <c r="E3" s="29">
        <f t="shared" si="1"/>
        <v>0.005555555555555556</v>
      </c>
      <c r="F3" s="5">
        <v>0.009039351851851852</v>
      </c>
      <c r="G3" s="30">
        <f t="shared" si="2"/>
        <v>0.0034837962962962965</v>
      </c>
      <c r="H3" s="31">
        <f t="shared" si="3"/>
        <v>3</v>
      </c>
      <c r="I3" s="5">
        <v>0.030891203703703702</v>
      </c>
      <c r="J3" s="30">
        <f t="shared" si="4"/>
        <v>0.02185185185185185</v>
      </c>
      <c r="K3" s="31">
        <f t="shared" si="5"/>
        <v>4</v>
      </c>
      <c r="L3" s="5">
        <v>0.04370370370370371</v>
      </c>
      <c r="M3" s="30">
        <f t="shared" si="6"/>
        <v>0.012812500000000008</v>
      </c>
      <c r="N3" s="31">
        <f t="shared" si="7"/>
        <v>1</v>
      </c>
      <c r="O3" s="30">
        <f t="shared" si="8"/>
        <v>0.03814814814814815</v>
      </c>
      <c r="P3" s="31">
        <f t="shared" si="9"/>
        <v>2</v>
      </c>
      <c r="Q3" s="32" t="str">
        <f t="shared" si="10"/>
        <v>Sean Nicolle</v>
      </c>
    </row>
    <row r="4" spans="1:17" ht="12.75">
      <c r="A4" s="43">
        <f t="shared" si="0"/>
        <v>3</v>
      </c>
      <c r="B4" s="17" t="s">
        <v>120</v>
      </c>
      <c r="C4" s="42">
        <v>10</v>
      </c>
      <c r="D4" s="16">
        <v>8</v>
      </c>
      <c r="E4" s="29">
        <f t="shared" si="1"/>
        <v>0.005555555555555556</v>
      </c>
      <c r="F4" s="5">
        <v>0.008900462962962962</v>
      </c>
      <c r="G4" s="30">
        <f t="shared" si="2"/>
        <v>0.0033449074074074067</v>
      </c>
      <c r="H4" s="31">
        <f t="shared" si="3"/>
        <v>1</v>
      </c>
      <c r="I4" s="5">
        <v>0.031099537037037037</v>
      </c>
      <c r="J4" s="30">
        <f t="shared" si="4"/>
        <v>0.022199074074074072</v>
      </c>
      <c r="K4" s="31">
        <f t="shared" si="5"/>
        <v>6</v>
      </c>
      <c r="L4" s="5">
        <v>0.04398148148148148</v>
      </c>
      <c r="M4" s="30">
        <f t="shared" si="6"/>
        <v>0.012881944444444446</v>
      </c>
      <c r="N4" s="31">
        <f t="shared" si="7"/>
        <v>2</v>
      </c>
      <c r="O4" s="30">
        <f t="shared" si="8"/>
        <v>0.038425925925925926</v>
      </c>
      <c r="P4" s="31">
        <f t="shared" si="9"/>
        <v>3</v>
      </c>
      <c r="Q4" s="32" t="str">
        <f t="shared" si="10"/>
        <v>Jim Thorn</v>
      </c>
    </row>
    <row r="5" spans="1:17" ht="12.75">
      <c r="A5" s="43">
        <f t="shared" si="0"/>
        <v>4</v>
      </c>
      <c r="B5" s="17" t="s">
        <v>39</v>
      </c>
      <c r="C5" s="42">
        <v>14</v>
      </c>
      <c r="D5" s="16">
        <v>8</v>
      </c>
      <c r="E5" s="29">
        <f t="shared" si="1"/>
        <v>0.005555555555555556</v>
      </c>
      <c r="F5" s="5">
        <v>0.009212962962962963</v>
      </c>
      <c r="G5" s="30">
        <f t="shared" si="2"/>
        <v>0.003657407407407407</v>
      </c>
      <c r="H5" s="31">
        <f t="shared" si="3"/>
        <v>6</v>
      </c>
      <c r="I5" s="5">
        <v>0.03074074074074074</v>
      </c>
      <c r="J5" s="30">
        <f t="shared" si="4"/>
        <v>0.021527777777777778</v>
      </c>
      <c r="K5" s="31">
        <f t="shared" si="5"/>
        <v>2</v>
      </c>
      <c r="L5" s="5">
        <v>0.04453703703703704</v>
      </c>
      <c r="M5" s="30">
        <f t="shared" si="6"/>
        <v>0.013796296296296303</v>
      </c>
      <c r="N5" s="31">
        <f t="shared" si="7"/>
        <v>6</v>
      </c>
      <c r="O5" s="30">
        <f t="shared" si="8"/>
        <v>0.03898148148148149</v>
      </c>
      <c r="P5" s="31">
        <f t="shared" si="9"/>
        <v>4</v>
      </c>
      <c r="Q5" s="32" t="str">
        <f t="shared" si="10"/>
        <v>James Griffiths</v>
      </c>
    </row>
    <row r="6" spans="1:17" ht="12.75">
      <c r="A6" s="43">
        <f t="shared" si="0"/>
        <v>5</v>
      </c>
      <c r="B6" s="17" t="s">
        <v>133</v>
      </c>
      <c r="C6" s="42">
        <v>3</v>
      </c>
      <c r="D6" s="16">
        <v>6</v>
      </c>
      <c r="E6" s="29">
        <f t="shared" si="1"/>
        <v>0.004166666666666667</v>
      </c>
      <c r="F6" s="5">
        <v>0.008090277777777778</v>
      </c>
      <c r="G6" s="30">
        <f t="shared" si="2"/>
        <v>0.003923611111111111</v>
      </c>
      <c r="H6" s="31">
        <f t="shared" si="3"/>
        <v>7</v>
      </c>
      <c r="I6" s="5">
        <v>0.03009259259259259</v>
      </c>
      <c r="J6" s="30">
        <f t="shared" si="4"/>
        <v>0.022002314814814815</v>
      </c>
      <c r="K6" s="31">
        <f t="shared" si="5"/>
        <v>5</v>
      </c>
      <c r="L6" s="5">
        <v>0.043773148148148144</v>
      </c>
      <c r="M6" s="30">
        <f t="shared" si="6"/>
        <v>0.013680555555555553</v>
      </c>
      <c r="N6" s="31">
        <f t="shared" si="7"/>
        <v>5</v>
      </c>
      <c r="O6" s="30">
        <f t="shared" si="8"/>
        <v>0.03960648148148148</v>
      </c>
      <c r="P6" s="31">
        <f t="shared" si="9"/>
        <v>5</v>
      </c>
      <c r="Q6" s="32" t="str">
        <f t="shared" si="10"/>
        <v>Rob Strachan</v>
      </c>
    </row>
    <row r="7" spans="1:17" ht="12.75">
      <c r="A7" s="43">
        <f t="shared" si="0"/>
        <v>6</v>
      </c>
      <c r="B7" s="17" t="s">
        <v>16</v>
      </c>
      <c r="C7" s="42">
        <v>12</v>
      </c>
      <c r="D7" s="16">
        <v>6</v>
      </c>
      <c r="E7" s="29">
        <f t="shared" si="1"/>
        <v>0.004166666666666667</v>
      </c>
      <c r="F7" s="5">
        <v>0.008090277777777778</v>
      </c>
      <c r="G7" s="30">
        <f t="shared" si="2"/>
        <v>0.003923611111111111</v>
      </c>
      <c r="H7" s="31">
        <f t="shared" si="3"/>
        <v>7</v>
      </c>
      <c r="I7" s="5">
        <v>0.029849537037037036</v>
      </c>
      <c r="J7" s="30">
        <f t="shared" si="4"/>
        <v>0.021759259259259256</v>
      </c>
      <c r="K7" s="31">
        <f t="shared" si="5"/>
        <v>3</v>
      </c>
      <c r="L7" s="5">
        <v>0.045023148148148145</v>
      </c>
      <c r="M7" s="30">
        <f t="shared" si="6"/>
        <v>0.01517361111111111</v>
      </c>
      <c r="N7" s="31">
        <f t="shared" si="7"/>
        <v>10</v>
      </c>
      <c r="O7" s="30">
        <f t="shared" si="8"/>
        <v>0.04085648148148148</v>
      </c>
      <c r="P7" s="31">
        <f t="shared" si="9"/>
        <v>6</v>
      </c>
      <c r="Q7" s="32" t="str">
        <f t="shared" si="10"/>
        <v>Robert Rickman</v>
      </c>
    </row>
    <row r="8" spans="1:17" ht="12.75">
      <c r="A8" s="43">
        <f t="shared" si="0"/>
        <v>7</v>
      </c>
      <c r="B8" s="17" t="s">
        <v>152</v>
      </c>
      <c r="C8" s="42">
        <v>4</v>
      </c>
      <c r="D8" s="16">
        <v>4</v>
      </c>
      <c r="E8" s="29">
        <f t="shared" si="1"/>
        <v>0.002777777777777778</v>
      </c>
      <c r="F8" s="5">
        <v>0.006388888888888888</v>
      </c>
      <c r="G8" s="30">
        <f t="shared" si="2"/>
        <v>0.0036111111111111105</v>
      </c>
      <c r="H8" s="31">
        <f t="shared" si="3"/>
        <v>5</v>
      </c>
      <c r="I8" s="5">
        <v>0.03085648148148148</v>
      </c>
      <c r="J8" s="30">
        <f t="shared" si="4"/>
        <v>0.024467592592592593</v>
      </c>
      <c r="K8" s="31">
        <f t="shared" si="5"/>
        <v>13</v>
      </c>
      <c r="L8" s="5">
        <v>0.0440625</v>
      </c>
      <c r="M8" s="30">
        <f t="shared" si="6"/>
        <v>0.013206018518518516</v>
      </c>
      <c r="N8" s="31">
        <f t="shared" si="7"/>
        <v>4</v>
      </c>
      <c r="O8" s="30">
        <f t="shared" si="8"/>
        <v>0.04128472222222222</v>
      </c>
      <c r="P8" s="31">
        <f t="shared" si="9"/>
        <v>7</v>
      </c>
      <c r="Q8" s="32" t="str">
        <f t="shared" si="10"/>
        <v>Richard Dunbabin</v>
      </c>
    </row>
    <row r="9" spans="1:17" ht="12.75">
      <c r="A9" s="43">
        <f t="shared" si="0"/>
        <v>8</v>
      </c>
      <c r="B9" s="17" t="s">
        <v>36</v>
      </c>
      <c r="C9" s="42">
        <v>18</v>
      </c>
      <c r="D9" s="16">
        <v>4</v>
      </c>
      <c r="E9" s="29">
        <f t="shared" si="1"/>
        <v>0.002777777777777778</v>
      </c>
      <c r="F9" s="5">
        <v>0.006354166666666667</v>
      </c>
      <c r="G9" s="30">
        <f t="shared" si="2"/>
        <v>0.003576388888888889</v>
      </c>
      <c r="H9" s="31">
        <f t="shared" si="3"/>
        <v>4</v>
      </c>
      <c r="I9" s="5">
        <v>0.03009259259259259</v>
      </c>
      <c r="J9" s="30">
        <f t="shared" si="4"/>
        <v>0.023738425925925923</v>
      </c>
      <c r="K9" s="31">
        <f t="shared" si="5"/>
        <v>10</v>
      </c>
      <c r="L9" s="5">
        <v>0.044085648148148145</v>
      </c>
      <c r="M9" s="30">
        <f t="shared" si="6"/>
        <v>0.013993055555555554</v>
      </c>
      <c r="N9" s="31">
        <f t="shared" si="7"/>
        <v>7</v>
      </c>
      <c r="O9" s="30">
        <f t="shared" si="8"/>
        <v>0.04130787037037037</v>
      </c>
      <c r="P9" s="31">
        <f t="shared" si="9"/>
        <v>8</v>
      </c>
      <c r="Q9" s="32" t="str">
        <f t="shared" si="10"/>
        <v>Andrea Demarchi</v>
      </c>
    </row>
    <row r="10" spans="1:17" ht="12.75">
      <c r="A10" s="43">
        <f t="shared" si="0"/>
        <v>9</v>
      </c>
      <c r="B10" s="17" t="s">
        <v>155</v>
      </c>
      <c r="C10" s="42">
        <v>16</v>
      </c>
      <c r="D10" s="16">
        <v>2</v>
      </c>
      <c r="E10" s="29">
        <f t="shared" si="1"/>
        <v>0.001388888888888889</v>
      </c>
      <c r="F10" s="5">
        <v>0.005416666666666667</v>
      </c>
      <c r="G10" s="30">
        <f t="shared" si="2"/>
        <v>0.004027777777777778</v>
      </c>
      <c r="H10" s="31">
        <f t="shared" si="3"/>
        <v>12</v>
      </c>
      <c r="I10" s="5">
        <v>0.02929398148148148</v>
      </c>
      <c r="J10" s="30">
        <f t="shared" si="4"/>
        <v>0.023877314814814813</v>
      </c>
      <c r="K10" s="31">
        <f t="shared" si="5"/>
        <v>11</v>
      </c>
      <c r="L10" s="5">
        <v>0.04358796296296297</v>
      </c>
      <c r="M10" s="30">
        <f t="shared" si="6"/>
        <v>0.014293981481481487</v>
      </c>
      <c r="N10" s="31">
        <f t="shared" si="7"/>
        <v>8</v>
      </c>
      <c r="O10" s="30">
        <f t="shared" si="8"/>
        <v>0.04219907407407408</v>
      </c>
      <c r="P10" s="31">
        <f t="shared" si="9"/>
        <v>9</v>
      </c>
      <c r="Q10" s="32" t="str">
        <f t="shared" si="10"/>
        <v>Emma-Kate Lidbury</v>
      </c>
    </row>
    <row r="11" spans="1:17" ht="12.75">
      <c r="A11" s="43">
        <f t="shared" si="0"/>
        <v>10</v>
      </c>
      <c r="B11" s="17" t="s">
        <v>29</v>
      </c>
      <c r="C11" s="42">
        <v>11</v>
      </c>
      <c r="D11" s="16">
        <v>6</v>
      </c>
      <c r="E11" s="29">
        <f t="shared" si="1"/>
        <v>0.004166666666666667</v>
      </c>
      <c r="F11" s="5">
        <v>0.008090277777777778</v>
      </c>
      <c r="G11" s="30">
        <f t="shared" si="2"/>
        <v>0.003923611111111111</v>
      </c>
      <c r="H11" s="31">
        <f t="shared" si="3"/>
        <v>7</v>
      </c>
      <c r="I11" s="5">
        <v>0.031435185185185184</v>
      </c>
      <c r="J11" s="30">
        <f t="shared" si="4"/>
        <v>0.023344907407407404</v>
      </c>
      <c r="K11" s="31">
        <f t="shared" si="5"/>
        <v>8</v>
      </c>
      <c r="L11" s="5">
        <v>0.04657407407407407</v>
      </c>
      <c r="M11" s="30">
        <f t="shared" si="6"/>
        <v>0.01513888888888889</v>
      </c>
      <c r="N11" s="31">
        <f t="shared" si="7"/>
        <v>9</v>
      </c>
      <c r="O11" s="30">
        <f t="shared" si="8"/>
        <v>0.04240740740740741</v>
      </c>
      <c r="P11" s="31">
        <f t="shared" si="9"/>
        <v>10</v>
      </c>
      <c r="Q11" s="32" t="str">
        <f t="shared" si="10"/>
        <v>Robbie Phillips</v>
      </c>
    </row>
    <row r="12" spans="1:17" ht="12.75">
      <c r="A12" s="43">
        <f t="shared" si="0"/>
        <v>11</v>
      </c>
      <c r="B12" s="17" t="s">
        <v>153</v>
      </c>
      <c r="C12" s="42">
        <v>7</v>
      </c>
      <c r="D12" s="16">
        <v>4</v>
      </c>
      <c r="E12" s="29">
        <f t="shared" si="1"/>
        <v>0.002777777777777778</v>
      </c>
      <c r="F12" s="5">
        <v>0.0067708333333333336</v>
      </c>
      <c r="G12" s="30">
        <f t="shared" si="2"/>
        <v>0.003993055555555555</v>
      </c>
      <c r="H12" s="31">
        <f t="shared" si="3"/>
        <v>11</v>
      </c>
      <c r="I12" s="5">
        <v>0.030810185185185187</v>
      </c>
      <c r="J12" s="30">
        <f t="shared" si="4"/>
        <v>0.024039351851851853</v>
      </c>
      <c r="K12" s="31">
        <f t="shared" si="5"/>
        <v>12</v>
      </c>
      <c r="L12" s="5">
        <v>0.046064814814814815</v>
      </c>
      <c r="M12" s="30">
        <f t="shared" si="6"/>
        <v>0.015254629629629628</v>
      </c>
      <c r="N12" s="31">
        <f t="shared" si="7"/>
        <v>11</v>
      </c>
      <c r="O12" s="30">
        <f t="shared" si="8"/>
        <v>0.04328703703703704</v>
      </c>
      <c r="P12" s="31">
        <f t="shared" si="9"/>
        <v>11</v>
      </c>
      <c r="Q12" s="32" t="str">
        <f t="shared" si="10"/>
        <v>David Noyes</v>
      </c>
    </row>
    <row r="13" spans="1:17" ht="12.75">
      <c r="A13" s="43">
        <f t="shared" si="0"/>
        <v>12</v>
      </c>
      <c r="B13" s="17" t="s">
        <v>154</v>
      </c>
      <c r="C13" s="42">
        <v>9</v>
      </c>
      <c r="D13" s="16">
        <v>6</v>
      </c>
      <c r="E13" s="29">
        <f t="shared" si="1"/>
        <v>0.004166666666666667</v>
      </c>
      <c r="F13" s="5">
        <v>0.008090277777777778</v>
      </c>
      <c r="G13" s="30">
        <f t="shared" si="2"/>
        <v>0.003923611111111111</v>
      </c>
      <c r="H13" s="31">
        <f t="shared" si="3"/>
        <v>7</v>
      </c>
      <c r="I13" s="5">
        <v>0.03164351851851852</v>
      </c>
      <c r="J13" s="30">
        <f t="shared" si="4"/>
        <v>0.023553240740740743</v>
      </c>
      <c r="K13" s="31">
        <f t="shared" si="5"/>
        <v>9</v>
      </c>
      <c r="L13" s="5">
        <v>0.04806712962962963</v>
      </c>
      <c r="M13" s="30">
        <f t="shared" si="6"/>
        <v>0.01642361111111111</v>
      </c>
      <c r="N13" s="31">
        <f t="shared" si="7"/>
        <v>16</v>
      </c>
      <c r="O13" s="30">
        <f t="shared" si="8"/>
        <v>0.04390046296296296</v>
      </c>
      <c r="P13" s="31">
        <f t="shared" si="9"/>
        <v>12</v>
      </c>
      <c r="Q13" s="32" t="str">
        <f t="shared" si="10"/>
        <v>Alex Hales</v>
      </c>
    </row>
    <row r="14" spans="1:17" ht="12.75">
      <c r="A14" s="43">
        <f t="shared" si="0"/>
        <v>13</v>
      </c>
      <c r="B14" s="17" t="s">
        <v>13</v>
      </c>
      <c r="C14" s="42">
        <v>6</v>
      </c>
      <c r="D14" s="16">
        <v>2</v>
      </c>
      <c r="E14" s="29">
        <f t="shared" si="1"/>
        <v>0.001388888888888889</v>
      </c>
      <c r="F14" s="5">
        <v>0.005960648148148149</v>
      </c>
      <c r="G14" s="30">
        <f t="shared" si="2"/>
        <v>0.00457175925925926</v>
      </c>
      <c r="H14" s="31">
        <f t="shared" si="3"/>
        <v>16</v>
      </c>
      <c r="I14" s="5">
        <v>0.02925925925925926</v>
      </c>
      <c r="J14" s="30">
        <f t="shared" si="4"/>
        <v>0.02329861111111111</v>
      </c>
      <c r="K14" s="31">
        <f t="shared" si="5"/>
        <v>7</v>
      </c>
      <c r="L14" s="5">
        <v>0.045509259259259256</v>
      </c>
      <c r="M14" s="30">
        <f t="shared" si="6"/>
        <v>0.016249999999999997</v>
      </c>
      <c r="N14" s="31">
        <f t="shared" si="7"/>
        <v>15</v>
      </c>
      <c r="O14" s="30">
        <f t="shared" si="8"/>
        <v>0.044120370370370365</v>
      </c>
      <c r="P14" s="31">
        <f t="shared" si="9"/>
        <v>13</v>
      </c>
      <c r="Q14" s="32" t="str">
        <f t="shared" si="10"/>
        <v>Mike Dunmore</v>
      </c>
    </row>
    <row r="15" spans="1:17" ht="12.75">
      <c r="A15" s="43">
        <f t="shared" si="0"/>
        <v>14</v>
      </c>
      <c r="B15" s="17" t="s">
        <v>26</v>
      </c>
      <c r="C15" s="42">
        <v>15</v>
      </c>
      <c r="D15" s="16">
        <v>0</v>
      </c>
      <c r="E15" s="29">
        <f t="shared" si="1"/>
        <v>0</v>
      </c>
      <c r="F15" s="5">
        <v>0.004155092592592593</v>
      </c>
      <c r="G15" s="30">
        <f t="shared" si="2"/>
        <v>0.004155092592592593</v>
      </c>
      <c r="H15" s="31">
        <f t="shared" si="3"/>
        <v>13</v>
      </c>
      <c r="I15" s="5">
        <v>0.03043981481481482</v>
      </c>
      <c r="J15" s="30">
        <f t="shared" si="4"/>
        <v>0.026284722222222227</v>
      </c>
      <c r="K15" s="31">
        <f t="shared" si="5"/>
        <v>14</v>
      </c>
      <c r="L15" s="5">
        <v>0.04594907407407408</v>
      </c>
      <c r="M15" s="30">
        <f t="shared" si="6"/>
        <v>0.01550925925925926</v>
      </c>
      <c r="N15" s="31">
        <f t="shared" si="7"/>
        <v>12</v>
      </c>
      <c r="O15" s="30">
        <f t="shared" si="8"/>
        <v>0.04594907407407408</v>
      </c>
      <c r="P15" s="31">
        <f t="shared" si="9"/>
        <v>14</v>
      </c>
      <c r="Q15" s="32" t="str">
        <f t="shared" si="10"/>
        <v>Marie-Anne Fischer</v>
      </c>
    </row>
    <row r="16" spans="1:17" ht="12.75">
      <c r="A16" s="43">
        <f>P16</f>
        <v>15</v>
      </c>
      <c r="B16" s="17" t="s">
        <v>138</v>
      </c>
      <c r="C16" s="42">
        <v>8</v>
      </c>
      <c r="D16" s="16">
        <v>4</v>
      </c>
      <c r="E16" s="29">
        <f t="shared" si="1"/>
        <v>0.002777777777777778</v>
      </c>
      <c r="F16" s="5">
        <v>0.0070486111111111105</v>
      </c>
      <c r="G16" s="30">
        <f>IF(F16="dnf","dnf",IF(ISBLANK(F16),"",F16-E16))</f>
        <v>0.004270833333333333</v>
      </c>
      <c r="H16" s="31">
        <f t="shared" si="3"/>
        <v>14</v>
      </c>
      <c r="I16" s="5">
        <v>0.03412037037037037</v>
      </c>
      <c r="J16" s="30">
        <f>IF(I16="dnf","dnf",IF(ISBLANK(I16),"",I16-F16))</f>
        <v>0.02707175925925926</v>
      </c>
      <c r="K16" s="31">
        <f t="shared" si="5"/>
        <v>15</v>
      </c>
      <c r="L16" s="5">
        <v>0.0496875</v>
      </c>
      <c r="M16" s="30">
        <f>IF(L16="dnf","dnf",IF(ISBLANK(L16),"",L16-I16))</f>
        <v>0.015567129629629632</v>
      </c>
      <c r="N16" s="31">
        <f t="shared" si="7"/>
        <v>13</v>
      </c>
      <c r="O16" s="30">
        <f>IF(L16="dnf","dnf",IF(ISBLANK(L16),"",G16+J16+M16))</f>
        <v>0.04690972222222223</v>
      </c>
      <c r="P16" s="31">
        <f t="shared" si="9"/>
        <v>15</v>
      </c>
      <c r="Q16" s="32" t="str">
        <f>B16</f>
        <v>Lee Wagstaff</v>
      </c>
    </row>
    <row r="17" spans="1:17" ht="12.75">
      <c r="A17" s="43">
        <f t="shared" si="0"/>
        <v>16</v>
      </c>
      <c r="B17" s="17" t="s">
        <v>134</v>
      </c>
      <c r="C17" s="42">
        <v>2</v>
      </c>
      <c r="D17" s="16">
        <v>2</v>
      </c>
      <c r="E17" s="29">
        <f t="shared" si="1"/>
        <v>0.001388888888888889</v>
      </c>
      <c r="F17" s="5">
        <v>0.005659722222222222</v>
      </c>
      <c r="G17" s="30">
        <f t="shared" si="2"/>
        <v>0.004270833333333333</v>
      </c>
      <c r="H17" s="31">
        <f t="shared" si="3"/>
        <v>14</v>
      </c>
      <c r="I17" s="5">
        <v>0.03318287037037037</v>
      </c>
      <c r="J17" s="30">
        <f t="shared" si="4"/>
        <v>0.027523148148148147</v>
      </c>
      <c r="K17" s="31">
        <f t="shared" si="5"/>
        <v>16</v>
      </c>
      <c r="L17" s="5">
        <v>0.049317129629629634</v>
      </c>
      <c r="M17" s="30">
        <f t="shared" si="6"/>
        <v>0.016134259259259265</v>
      </c>
      <c r="N17" s="31">
        <f t="shared" si="7"/>
        <v>14</v>
      </c>
      <c r="O17" s="30">
        <f t="shared" si="8"/>
        <v>0.047928240740740743</v>
      </c>
      <c r="P17" s="31">
        <f t="shared" si="9"/>
        <v>16</v>
      </c>
      <c r="Q17" s="32" t="str">
        <f t="shared" si="10"/>
        <v>Heather Grimes</v>
      </c>
    </row>
    <row r="18" spans="1:17" ht="12.75">
      <c r="A18" s="43">
        <f t="shared" si="0"/>
        <v>17</v>
      </c>
      <c r="B18" s="17" t="s">
        <v>151</v>
      </c>
      <c r="C18" s="42">
        <v>13</v>
      </c>
      <c r="D18" s="16">
        <v>0</v>
      </c>
      <c r="E18" s="29">
        <f t="shared" si="1"/>
        <v>0</v>
      </c>
      <c r="F18" s="5">
        <v>0.004710648148148148</v>
      </c>
      <c r="G18" s="30">
        <f t="shared" si="2"/>
        <v>0.004710648148148148</v>
      </c>
      <c r="H18" s="31">
        <f t="shared" si="3"/>
        <v>17</v>
      </c>
      <c r="I18" s="5">
        <v>0.0346412037037037</v>
      </c>
      <c r="J18" s="30">
        <f t="shared" si="4"/>
        <v>0.029930555555555554</v>
      </c>
      <c r="K18" s="31">
        <f t="shared" si="5"/>
        <v>17</v>
      </c>
      <c r="L18" s="5">
        <v>0.052835648148148145</v>
      </c>
      <c r="M18" s="30">
        <f t="shared" si="6"/>
        <v>0.018194444444444444</v>
      </c>
      <c r="N18" s="31">
        <f t="shared" si="7"/>
        <v>17</v>
      </c>
      <c r="O18" s="30">
        <f t="shared" si="8"/>
        <v>0.052835648148148145</v>
      </c>
      <c r="P18" s="31">
        <f t="shared" si="9"/>
        <v>17</v>
      </c>
      <c r="Q18" s="32" t="str">
        <f t="shared" si="10"/>
        <v>Kate Smith</v>
      </c>
    </row>
    <row r="19" spans="1:3" ht="12.75">
      <c r="A19" s="17"/>
      <c r="C19" s="42"/>
    </row>
    <row r="20" spans="1:17" ht="12.75">
      <c r="A20" s="43">
        <f>P20</f>
      </c>
      <c r="B20" s="17" t="s">
        <v>156</v>
      </c>
      <c r="C20" s="42">
        <v>1</v>
      </c>
      <c r="D20" s="16">
        <v>26</v>
      </c>
      <c r="E20" s="29">
        <f t="shared" si="1"/>
        <v>0.018055555555555557</v>
      </c>
      <c r="F20" s="5">
        <v>0.022083333333333333</v>
      </c>
      <c r="G20" s="30">
        <f>IF(F20="dnf","dnf",IF(ISBLANK(F20),"",F20-E20))</f>
        <v>0.004027777777777776</v>
      </c>
      <c r="H20" s="31"/>
      <c r="I20" s="5">
        <v>0.02934027777777778</v>
      </c>
      <c r="J20" s="30">
        <f>IF(I20="dnf","dnf",IF(ISBLANK(I20),"",I20-F20))</f>
        <v>0.007256944444444448</v>
      </c>
      <c r="K20" s="31"/>
      <c r="L20" s="5">
        <v>0.03398148148148148</v>
      </c>
      <c r="M20" s="30">
        <f>IF(L20="dnf","dnf",IF(ISBLANK(L20),"",L20-I20))</f>
        <v>0.0046412037037036995</v>
      </c>
      <c r="N20" s="31"/>
      <c r="O20" s="30">
        <f>IF(L20="dnf","dnf",IF(ISBLANK(L20),"",G20+J20+M20))</f>
        <v>0.015925925925925923</v>
      </c>
      <c r="P20" s="31">
        <f>IF(ISBLANK(N20),"",IF(N20="dnf","dnf",RANK(O20,O$2:O$18,1)))</f>
      </c>
      <c r="Q20" s="32" t="str">
        <f>B20</f>
        <v>Hanno Nickau (ss)</v>
      </c>
    </row>
  </sheetData>
  <conditionalFormatting sqref="J2:J18 M2:M18 O2:O18 G2:G18 J20 M20 O20 G20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6" customWidth="1"/>
    <col min="2" max="2" width="18.421875" style="16" customWidth="1"/>
    <col min="3" max="3" width="3.7109375" style="16" customWidth="1"/>
    <col min="4" max="4" width="4.140625" style="16" customWidth="1"/>
    <col min="5" max="6" width="6.28125" style="7" customWidth="1"/>
    <col min="7" max="7" width="6.57421875" style="7" customWidth="1"/>
    <col min="8" max="8" width="5.00390625" style="7" customWidth="1"/>
    <col min="9" max="10" width="6.7109375" style="7" customWidth="1"/>
    <col min="11" max="11" width="5.00390625" style="7" customWidth="1"/>
    <col min="12" max="12" width="7.28125" style="7" customWidth="1"/>
    <col min="13" max="13" width="7.421875" style="7" customWidth="1"/>
    <col min="14" max="14" width="5.00390625" style="7" customWidth="1"/>
    <col min="15" max="15" width="6.7109375" style="7" customWidth="1"/>
    <col min="16" max="16" width="5.140625" style="7" customWidth="1"/>
    <col min="17" max="17" width="18.28125" style="16" customWidth="1"/>
    <col min="18" max="16384" width="8.8515625" style="16" customWidth="1"/>
  </cols>
  <sheetData>
    <row r="1" spans="1:17" ht="12.75">
      <c r="A1" s="14" t="s">
        <v>150</v>
      </c>
      <c r="B1" s="14" t="s">
        <v>1</v>
      </c>
      <c r="C1" s="14" t="s">
        <v>136</v>
      </c>
      <c r="D1" s="14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5" t="s">
        <v>11</v>
      </c>
      <c r="Q1" s="14" t="s">
        <v>1</v>
      </c>
    </row>
    <row r="2" spans="1:17" ht="12.75">
      <c r="A2" s="31">
        <f aca="true" t="shared" si="0" ref="A2:A9">P2</f>
        <v>1</v>
      </c>
      <c r="B2" s="17" t="s">
        <v>20</v>
      </c>
      <c r="C2" s="17">
        <v>13</v>
      </c>
      <c r="D2" s="16">
        <v>10</v>
      </c>
      <c r="E2" s="29">
        <f aca="true" t="shared" si="1" ref="E2:E25">IF(ISBLANK($D2),"",TIMEVALUE("0:1")*D2)</f>
        <v>0.006944444444444445</v>
      </c>
      <c r="F2" s="5">
        <v>0.010439814814814813</v>
      </c>
      <c r="G2" s="30">
        <f aca="true" t="shared" si="2" ref="G2:G9">IF(F2="dnf","dnf",IF(ISBLANK(F2),"",F2-E2))</f>
        <v>0.0034953703703703683</v>
      </c>
      <c r="H2" s="31">
        <f aca="true" t="shared" si="3" ref="H2:H24">IF(ISBLANK(F2),"",IF(F2="dnf","dnf",RANK(G2,G$2:G$25,1)))</f>
        <v>3</v>
      </c>
      <c r="I2" s="5">
        <v>0.03204861111111111</v>
      </c>
      <c r="J2" s="30">
        <f aca="true" t="shared" si="4" ref="J2:J9">IF(I2="dnf","dnf",IF(ISBLANK(I2),"",I2-F2))</f>
        <v>0.0216087962962963</v>
      </c>
      <c r="K2" s="31">
        <f aca="true" t="shared" si="5" ref="K2:K25">IF(ISBLANK(I2),"",IF(I2="dnf","dnf",RANK(J2,J$2:J$25,1)))</f>
        <v>4</v>
      </c>
      <c r="L2" s="5">
        <v>0.044085648148148145</v>
      </c>
      <c r="M2" s="30">
        <f aca="true" t="shared" si="6" ref="M2:M9">IF(L2="dnf","dnf",IF(ISBLANK(L2),"",L2-I2))</f>
        <v>0.012037037037037034</v>
      </c>
      <c r="N2" s="31">
        <f aca="true" t="shared" si="7" ref="N2:P25">IF(ISBLANK(L2),"",IF(L2="dnf","dnf",RANK(M2,M$2:M$25,1)))</f>
        <v>1</v>
      </c>
      <c r="O2" s="30">
        <f aca="true" t="shared" si="8" ref="O2:O9">IF(L2="dnf","dnf",IF(ISBLANK(L2),"",G2+J2+M2))</f>
        <v>0.037141203703703704</v>
      </c>
      <c r="P2" s="31">
        <f t="shared" si="7"/>
        <v>1</v>
      </c>
      <c r="Q2" s="32" t="str">
        <f aca="true" t="shared" si="9" ref="Q2:Q9">B2</f>
        <v>Crispin Hetherington</v>
      </c>
    </row>
    <row r="3" spans="1:17" ht="12.75">
      <c r="A3" s="31">
        <f t="shared" si="0"/>
        <v>2</v>
      </c>
      <c r="B3" s="17" t="s">
        <v>42</v>
      </c>
      <c r="C3" s="17">
        <v>7</v>
      </c>
      <c r="D3" s="16">
        <v>10</v>
      </c>
      <c r="E3" s="29">
        <f t="shared" si="1"/>
        <v>0.006944444444444445</v>
      </c>
      <c r="F3" s="5">
        <v>0.010277777777777778</v>
      </c>
      <c r="G3" s="30">
        <f t="shared" si="2"/>
        <v>0.003333333333333333</v>
      </c>
      <c r="H3" s="31">
        <f t="shared" si="3"/>
        <v>2</v>
      </c>
      <c r="I3" s="5">
        <v>0.031504629629629625</v>
      </c>
      <c r="J3" s="30">
        <f t="shared" si="4"/>
        <v>0.021226851851851847</v>
      </c>
      <c r="K3" s="31">
        <f t="shared" si="5"/>
        <v>3</v>
      </c>
      <c r="L3" s="5">
        <v>0.04454861111111111</v>
      </c>
      <c r="M3" s="30">
        <f t="shared" si="6"/>
        <v>0.013043981481481483</v>
      </c>
      <c r="N3" s="31">
        <f t="shared" si="7"/>
        <v>3</v>
      </c>
      <c r="O3" s="30">
        <f t="shared" si="8"/>
        <v>0.03760416666666666</v>
      </c>
      <c r="P3" s="31">
        <f t="shared" si="7"/>
        <v>2</v>
      </c>
      <c r="Q3" s="32" t="str">
        <f t="shared" si="9"/>
        <v>Simon Johnson</v>
      </c>
    </row>
    <row r="4" spans="1:17" ht="12.75">
      <c r="A4" s="31">
        <f t="shared" si="0"/>
        <v>3</v>
      </c>
      <c r="B4" s="17" t="s">
        <v>120</v>
      </c>
      <c r="C4" s="17">
        <v>4</v>
      </c>
      <c r="D4" s="16">
        <v>10</v>
      </c>
      <c r="E4" s="29">
        <f t="shared" si="1"/>
        <v>0.006944444444444445</v>
      </c>
      <c r="F4" s="5">
        <v>0.01025462962962963</v>
      </c>
      <c r="G4" s="30">
        <f t="shared" si="2"/>
        <v>0.0033101851851851842</v>
      </c>
      <c r="H4" s="31">
        <f t="shared" si="3"/>
        <v>1</v>
      </c>
      <c r="I4" s="5">
        <v>0.03247685185185185</v>
      </c>
      <c r="J4" s="30">
        <f t="shared" si="4"/>
        <v>0.02222222222222222</v>
      </c>
      <c r="K4" s="31">
        <f t="shared" si="5"/>
        <v>6</v>
      </c>
      <c r="L4" s="5">
        <v>0.045613425925925925</v>
      </c>
      <c r="M4" s="30">
        <f t="shared" si="6"/>
        <v>0.013136574074074078</v>
      </c>
      <c r="N4" s="31">
        <f t="shared" si="7"/>
        <v>4</v>
      </c>
      <c r="O4" s="30">
        <f t="shared" si="8"/>
        <v>0.038668981481481485</v>
      </c>
      <c r="P4" s="31">
        <f t="shared" si="7"/>
        <v>3</v>
      </c>
      <c r="Q4" s="32" t="str">
        <f t="shared" si="9"/>
        <v>Jim Thorn</v>
      </c>
    </row>
    <row r="5" spans="1:17" ht="12.75">
      <c r="A5" s="31">
        <f t="shared" si="0"/>
        <v>4</v>
      </c>
      <c r="B5" s="17" t="s">
        <v>19</v>
      </c>
      <c r="C5" s="17">
        <v>22</v>
      </c>
      <c r="D5" s="16">
        <v>8</v>
      </c>
      <c r="E5" s="29">
        <f t="shared" si="1"/>
        <v>0.005555555555555556</v>
      </c>
      <c r="F5" s="5">
        <v>0.009317129629629628</v>
      </c>
      <c r="G5" s="30">
        <f t="shared" si="2"/>
        <v>0.0037615740740740726</v>
      </c>
      <c r="H5" s="31">
        <f t="shared" si="3"/>
        <v>10</v>
      </c>
      <c r="I5" s="5">
        <v>0.030462962962962966</v>
      </c>
      <c r="J5" s="30">
        <f t="shared" si="4"/>
        <v>0.021145833333333336</v>
      </c>
      <c r="K5" s="31">
        <f t="shared" si="5"/>
        <v>2</v>
      </c>
      <c r="L5" s="5">
        <v>0.044270833333333336</v>
      </c>
      <c r="M5" s="30">
        <f t="shared" si="6"/>
        <v>0.01380787037037037</v>
      </c>
      <c r="N5" s="31">
        <f t="shared" si="7"/>
        <v>8</v>
      </c>
      <c r="O5" s="30">
        <f t="shared" si="8"/>
        <v>0.03871527777777778</v>
      </c>
      <c r="P5" s="31">
        <f t="shared" si="7"/>
        <v>4</v>
      </c>
      <c r="Q5" s="32" t="str">
        <f t="shared" si="9"/>
        <v>Hanno Nickau</v>
      </c>
    </row>
    <row r="6" spans="1:17" ht="12.75">
      <c r="A6" s="31">
        <f t="shared" si="0"/>
        <v>5</v>
      </c>
      <c r="B6" s="17" t="s">
        <v>14</v>
      </c>
      <c r="C6" s="17">
        <v>24</v>
      </c>
      <c r="D6" s="16">
        <v>8</v>
      </c>
      <c r="E6" s="29">
        <f t="shared" si="1"/>
        <v>0.005555555555555556</v>
      </c>
      <c r="F6" s="5">
        <v>0.009282407407407408</v>
      </c>
      <c r="G6" s="30">
        <f t="shared" si="2"/>
        <v>0.003726851851851852</v>
      </c>
      <c r="H6" s="31">
        <f t="shared" si="3"/>
        <v>7</v>
      </c>
      <c r="I6" s="5">
        <v>0.03130787037037037</v>
      </c>
      <c r="J6" s="30">
        <f t="shared" si="4"/>
        <v>0.022025462962962962</v>
      </c>
      <c r="K6" s="31">
        <f t="shared" si="5"/>
        <v>5</v>
      </c>
      <c r="L6" s="5">
        <v>0.044652777777777784</v>
      </c>
      <c r="M6" s="30">
        <f t="shared" si="6"/>
        <v>0.013344907407407416</v>
      </c>
      <c r="N6" s="31">
        <f t="shared" si="7"/>
        <v>5</v>
      </c>
      <c r="O6" s="30">
        <f t="shared" si="8"/>
        <v>0.03909722222222223</v>
      </c>
      <c r="P6" s="31">
        <f t="shared" si="7"/>
        <v>5</v>
      </c>
      <c r="Q6" s="32" t="str">
        <f t="shared" si="9"/>
        <v>Mark Herd</v>
      </c>
    </row>
    <row r="7" spans="1:17" ht="12.75">
      <c r="A7" s="31">
        <f t="shared" si="0"/>
        <v>6</v>
      </c>
      <c r="B7" s="17" t="s">
        <v>39</v>
      </c>
      <c r="C7" s="17">
        <v>18</v>
      </c>
      <c r="D7" s="16">
        <v>10</v>
      </c>
      <c r="E7" s="29">
        <f t="shared" si="1"/>
        <v>0.006944444444444445</v>
      </c>
      <c r="F7" s="5">
        <v>0.01087962962962963</v>
      </c>
      <c r="G7" s="30">
        <f t="shared" si="2"/>
        <v>0.003935185185185185</v>
      </c>
      <c r="H7" s="31">
        <f t="shared" si="3"/>
        <v>13</v>
      </c>
      <c r="I7" s="5">
        <v>0.031655092592592596</v>
      </c>
      <c r="J7" s="30">
        <f t="shared" si="4"/>
        <v>0.020775462962962968</v>
      </c>
      <c r="K7" s="31">
        <f t="shared" si="5"/>
        <v>1</v>
      </c>
      <c r="L7" s="5">
        <v>0.04618055555555556</v>
      </c>
      <c r="M7" s="30">
        <f t="shared" si="6"/>
        <v>0.014525462962962962</v>
      </c>
      <c r="N7" s="31">
        <f t="shared" si="7"/>
        <v>13</v>
      </c>
      <c r="O7" s="30">
        <f t="shared" si="8"/>
        <v>0.03923611111111111</v>
      </c>
      <c r="P7" s="31">
        <f t="shared" si="7"/>
        <v>6</v>
      </c>
      <c r="Q7" s="32" t="str">
        <f t="shared" si="9"/>
        <v>James Griffiths</v>
      </c>
    </row>
    <row r="8" spans="1:17" ht="12.75">
      <c r="A8" s="31">
        <f t="shared" si="0"/>
        <v>7</v>
      </c>
      <c r="B8" s="17" t="s">
        <v>86</v>
      </c>
      <c r="C8" s="17">
        <v>20</v>
      </c>
      <c r="D8" s="16">
        <v>6</v>
      </c>
      <c r="E8" s="29">
        <f t="shared" si="1"/>
        <v>0.004166666666666667</v>
      </c>
      <c r="F8" s="5">
        <v>0.007870370370370371</v>
      </c>
      <c r="G8" s="30">
        <f t="shared" si="2"/>
        <v>0.0037037037037037047</v>
      </c>
      <c r="H8" s="31">
        <f t="shared" si="3"/>
        <v>6</v>
      </c>
      <c r="I8" s="5">
        <v>0.031712962962962964</v>
      </c>
      <c r="J8" s="30">
        <f t="shared" si="4"/>
        <v>0.023842592592592592</v>
      </c>
      <c r="K8" s="31">
        <f t="shared" si="5"/>
        <v>12</v>
      </c>
      <c r="L8" s="5">
        <v>0.04430555555555555</v>
      </c>
      <c r="M8" s="30">
        <f t="shared" si="6"/>
        <v>0.012592592592592586</v>
      </c>
      <c r="N8" s="31">
        <f t="shared" si="7"/>
        <v>2</v>
      </c>
      <c r="O8" s="30">
        <f t="shared" si="8"/>
        <v>0.040138888888888884</v>
      </c>
      <c r="P8" s="31">
        <f t="shared" si="7"/>
        <v>7</v>
      </c>
      <c r="Q8" s="32" t="str">
        <f t="shared" si="9"/>
        <v>Martin Dunmore</v>
      </c>
    </row>
    <row r="9" spans="1:17" ht="12.75">
      <c r="A9" s="31">
        <f t="shared" si="0"/>
        <v>8</v>
      </c>
      <c r="B9" s="17" t="s">
        <v>148</v>
      </c>
      <c r="C9" s="17">
        <v>21</v>
      </c>
      <c r="D9" s="16">
        <v>4</v>
      </c>
      <c r="E9" s="29">
        <f t="shared" si="1"/>
        <v>0.002777777777777778</v>
      </c>
      <c r="F9" s="5">
        <v>0.006435185185185186</v>
      </c>
      <c r="G9" s="30">
        <f t="shared" si="2"/>
        <v>0.0036574074074074083</v>
      </c>
      <c r="H9" s="31">
        <f t="shared" si="3"/>
        <v>4</v>
      </c>
      <c r="I9" s="5">
        <v>0.03009259259259259</v>
      </c>
      <c r="J9" s="30">
        <f t="shared" si="4"/>
        <v>0.023657407407407405</v>
      </c>
      <c r="K9" s="31">
        <f t="shared" si="5"/>
        <v>11</v>
      </c>
      <c r="L9" s="5">
        <v>0.04375</v>
      </c>
      <c r="M9" s="30">
        <f t="shared" si="6"/>
        <v>0.013657407407407406</v>
      </c>
      <c r="N9" s="31">
        <f t="shared" si="7"/>
        <v>6</v>
      </c>
      <c r="O9" s="30">
        <f t="shared" si="8"/>
        <v>0.040972222222222215</v>
      </c>
      <c r="P9" s="31">
        <f t="shared" si="7"/>
        <v>8</v>
      </c>
      <c r="Q9" s="32" t="str">
        <f t="shared" si="9"/>
        <v>Nick Hales</v>
      </c>
    </row>
    <row r="10" spans="1:17" ht="12.75">
      <c r="A10" s="31">
        <f aca="true" t="shared" si="10" ref="A10:A25">P10</f>
        <v>9</v>
      </c>
      <c r="B10" s="17" t="s">
        <v>27</v>
      </c>
      <c r="C10" s="17">
        <v>10</v>
      </c>
      <c r="D10" s="16">
        <v>8</v>
      </c>
      <c r="E10" s="29">
        <f t="shared" si="1"/>
        <v>0.005555555555555556</v>
      </c>
      <c r="F10" s="5">
        <v>0.009432870370370371</v>
      </c>
      <c r="G10" s="30">
        <f aca="true" t="shared" si="11" ref="G10:G25">IF(F10="dnf","dnf",IF(ISBLANK(F10),"",F10-E10))</f>
        <v>0.003877314814814815</v>
      </c>
      <c r="H10" s="31">
        <f t="shared" si="3"/>
        <v>12</v>
      </c>
      <c r="I10" s="5">
        <v>0.03248842592592593</v>
      </c>
      <c r="J10" s="30">
        <f aca="true" t="shared" si="12" ref="J10:J25">IF(I10="dnf","dnf",IF(ISBLANK(I10),"",I10-F10))</f>
        <v>0.02305555555555556</v>
      </c>
      <c r="K10" s="31">
        <f t="shared" si="5"/>
        <v>8</v>
      </c>
      <c r="L10" s="5">
        <v>0.04662037037037037</v>
      </c>
      <c r="M10" s="30">
        <f aca="true" t="shared" si="13" ref="M10:M25">IF(L10="dnf","dnf",IF(ISBLANK(L10),"",L10-I10))</f>
        <v>0.01413194444444444</v>
      </c>
      <c r="N10" s="31">
        <f t="shared" si="7"/>
        <v>9</v>
      </c>
      <c r="O10" s="30">
        <f aca="true" t="shared" si="14" ref="O10:O25">IF(L10="dnf","dnf",IF(ISBLANK(L10),"",G10+J10+M10))</f>
        <v>0.04106481481481482</v>
      </c>
      <c r="P10" s="31">
        <f t="shared" si="7"/>
        <v>9</v>
      </c>
      <c r="Q10" s="32" t="str">
        <f aca="true" t="shared" si="15" ref="Q10:Q25">B10</f>
        <v>Sophie Whitworth</v>
      </c>
    </row>
    <row r="11" spans="1:17" ht="12.75">
      <c r="A11" s="31">
        <f t="shared" si="10"/>
        <v>10</v>
      </c>
      <c r="B11" s="17" t="s">
        <v>29</v>
      </c>
      <c r="C11" s="17">
        <v>5</v>
      </c>
      <c r="D11" s="16">
        <v>6</v>
      </c>
      <c r="E11" s="29">
        <f t="shared" si="1"/>
        <v>0.004166666666666667</v>
      </c>
      <c r="F11" s="5">
        <v>0.008194444444444445</v>
      </c>
      <c r="G11" s="30">
        <f t="shared" si="11"/>
        <v>0.0040277777777777786</v>
      </c>
      <c r="H11" s="31">
        <f t="shared" si="3"/>
        <v>14</v>
      </c>
      <c r="I11" s="5">
        <v>0.030555555555555555</v>
      </c>
      <c r="J11" s="30">
        <f t="shared" si="12"/>
        <v>0.02236111111111111</v>
      </c>
      <c r="K11" s="31">
        <f t="shared" si="5"/>
        <v>7</v>
      </c>
      <c r="L11" s="5">
        <v>0.0453587962962963</v>
      </c>
      <c r="M11" s="30">
        <f t="shared" si="13"/>
        <v>0.014803240740740745</v>
      </c>
      <c r="N11" s="31">
        <f t="shared" si="7"/>
        <v>14</v>
      </c>
      <c r="O11" s="30">
        <f t="shared" si="14"/>
        <v>0.041192129629629634</v>
      </c>
      <c r="P11" s="31">
        <f t="shared" si="7"/>
        <v>10</v>
      </c>
      <c r="Q11" s="32" t="str">
        <f t="shared" si="15"/>
        <v>Robbie Phillips</v>
      </c>
    </row>
    <row r="12" spans="1:17" ht="12.75">
      <c r="A12" s="31">
        <f t="shared" si="10"/>
        <v>11</v>
      </c>
      <c r="B12" s="17" t="s">
        <v>140</v>
      </c>
      <c r="C12" s="17">
        <v>9</v>
      </c>
      <c r="D12" s="16">
        <v>4</v>
      </c>
      <c r="E12" s="29">
        <f t="shared" si="1"/>
        <v>0.002777777777777778</v>
      </c>
      <c r="F12" s="5">
        <v>0.006643518518518518</v>
      </c>
      <c r="G12" s="30">
        <f t="shared" si="11"/>
        <v>0.0038657407407407403</v>
      </c>
      <c r="H12" s="31">
        <f t="shared" si="3"/>
        <v>11</v>
      </c>
      <c r="I12" s="5">
        <v>0.030243055555555554</v>
      </c>
      <c r="J12" s="30">
        <f t="shared" si="12"/>
        <v>0.023599537037037037</v>
      </c>
      <c r="K12" s="31">
        <f t="shared" si="5"/>
        <v>10</v>
      </c>
      <c r="L12" s="5">
        <v>0.044432870370370366</v>
      </c>
      <c r="M12" s="30">
        <f t="shared" si="13"/>
        <v>0.014189814814814811</v>
      </c>
      <c r="N12" s="31">
        <f t="shared" si="7"/>
        <v>10</v>
      </c>
      <c r="O12" s="30">
        <f t="shared" si="14"/>
        <v>0.04165509259259259</v>
      </c>
      <c r="P12" s="31">
        <f t="shared" si="7"/>
        <v>11</v>
      </c>
      <c r="Q12" s="32" t="str">
        <f t="shared" si="15"/>
        <v>James Messer</v>
      </c>
    </row>
    <row r="13" spans="1:17" ht="12.75">
      <c r="A13" s="31">
        <f t="shared" si="10"/>
        <v>12</v>
      </c>
      <c r="B13" s="17" t="s">
        <v>142</v>
      </c>
      <c r="C13" s="17">
        <v>15</v>
      </c>
      <c r="D13" s="16">
        <v>4</v>
      </c>
      <c r="E13" s="29">
        <f t="shared" si="1"/>
        <v>0.002777777777777778</v>
      </c>
      <c r="F13" s="5">
        <v>0.006516203703703704</v>
      </c>
      <c r="G13" s="30">
        <f t="shared" si="11"/>
        <v>0.003738425925925926</v>
      </c>
      <c r="H13" s="31">
        <f t="shared" si="3"/>
        <v>9</v>
      </c>
      <c r="I13" s="5">
        <v>0.030891203703703702</v>
      </c>
      <c r="J13" s="30">
        <f t="shared" si="12"/>
        <v>0.024374999999999997</v>
      </c>
      <c r="K13" s="31">
        <f t="shared" si="5"/>
        <v>13</v>
      </c>
      <c r="L13" s="5">
        <v>0.04462962962962963</v>
      </c>
      <c r="M13" s="30">
        <f t="shared" si="13"/>
        <v>0.013738425925925928</v>
      </c>
      <c r="N13" s="31">
        <f t="shared" si="7"/>
        <v>7</v>
      </c>
      <c r="O13" s="30">
        <f t="shared" si="14"/>
        <v>0.04185185185185185</v>
      </c>
      <c r="P13" s="31">
        <f t="shared" si="7"/>
        <v>12</v>
      </c>
      <c r="Q13" s="32" t="str">
        <f t="shared" si="15"/>
        <v>Peter Godwin</v>
      </c>
    </row>
    <row r="14" spans="1:17" ht="12.75">
      <c r="A14" s="31">
        <f t="shared" si="10"/>
        <v>13</v>
      </c>
      <c r="B14" s="17" t="s">
        <v>143</v>
      </c>
      <c r="C14" s="17">
        <v>16</v>
      </c>
      <c r="D14" s="16">
        <v>8</v>
      </c>
      <c r="E14" s="29">
        <f t="shared" si="1"/>
        <v>0.005555555555555556</v>
      </c>
      <c r="F14" s="5">
        <v>0.009224537037037036</v>
      </c>
      <c r="G14" s="30">
        <f t="shared" si="11"/>
        <v>0.0036689814814814805</v>
      </c>
      <c r="H14" s="31">
        <f t="shared" si="3"/>
        <v>5</v>
      </c>
      <c r="I14" s="5">
        <v>0.033680555555555554</v>
      </c>
      <c r="J14" s="30">
        <f t="shared" si="12"/>
        <v>0.024456018518518516</v>
      </c>
      <c r="K14" s="31">
        <f t="shared" si="5"/>
        <v>14</v>
      </c>
      <c r="L14" s="5">
        <v>0.04792824074074074</v>
      </c>
      <c r="M14" s="30">
        <f t="shared" si="13"/>
        <v>0.014247685185185183</v>
      </c>
      <c r="N14" s="31">
        <f t="shared" si="7"/>
        <v>11</v>
      </c>
      <c r="O14" s="30">
        <f t="shared" si="14"/>
        <v>0.04237268518518518</v>
      </c>
      <c r="P14" s="31">
        <f t="shared" si="7"/>
        <v>13</v>
      </c>
      <c r="Q14" s="32" t="str">
        <f t="shared" si="15"/>
        <v>Philip Kaisary</v>
      </c>
    </row>
    <row r="15" spans="1:17" ht="12.75">
      <c r="A15" s="31">
        <f t="shared" si="10"/>
        <v>14</v>
      </c>
      <c r="B15" s="17" t="s">
        <v>100</v>
      </c>
      <c r="C15" s="17">
        <v>19</v>
      </c>
      <c r="D15" s="16">
        <v>6</v>
      </c>
      <c r="E15" s="29">
        <f t="shared" si="1"/>
        <v>0.004166666666666667</v>
      </c>
      <c r="F15" s="5">
        <v>0.007893518518518518</v>
      </c>
      <c r="G15" s="30">
        <f t="shared" si="11"/>
        <v>0.003726851851851852</v>
      </c>
      <c r="H15" s="31">
        <f t="shared" si="3"/>
        <v>7</v>
      </c>
      <c r="I15" s="5">
        <v>0.03275462962962963</v>
      </c>
      <c r="J15" s="30">
        <f t="shared" si="12"/>
        <v>0.024861111111111108</v>
      </c>
      <c r="K15" s="31">
        <f t="shared" si="5"/>
        <v>15</v>
      </c>
      <c r="L15" s="5">
        <v>0.04708333333333333</v>
      </c>
      <c r="M15" s="30">
        <f t="shared" si="13"/>
        <v>0.014328703703703705</v>
      </c>
      <c r="N15" s="31">
        <f t="shared" si="7"/>
        <v>12</v>
      </c>
      <c r="O15" s="30">
        <f t="shared" si="14"/>
        <v>0.042916666666666665</v>
      </c>
      <c r="P15" s="31">
        <f t="shared" si="7"/>
        <v>14</v>
      </c>
      <c r="Q15" s="32" t="str">
        <f t="shared" si="15"/>
        <v>Paul Evans</v>
      </c>
    </row>
    <row r="16" spans="1:17" ht="12.75">
      <c r="A16" s="31">
        <f t="shared" si="10"/>
        <v>15</v>
      </c>
      <c r="B16" s="17" t="s">
        <v>31</v>
      </c>
      <c r="C16" s="17">
        <v>11</v>
      </c>
      <c r="D16" s="16">
        <v>4</v>
      </c>
      <c r="E16" s="29">
        <f t="shared" si="1"/>
        <v>0.002777777777777778</v>
      </c>
      <c r="F16" s="5">
        <v>0.007337962962962963</v>
      </c>
      <c r="G16" s="30">
        <f t="shared" si="11"/>
        <v>0.0045601851851851845</v>
      </c>
      <c r="H16" s="31">
        <f t="shared" si="3"/>
        <v>19</v>
      </c>
      <c r="I16" s="5">
        <v>0.030810185185185187</v>
      </c>
      <c r="J16" s="30">
        <f t="shared" si="12"/>
        <v>0.023472222222222224</v>
      </c>
      <c r="K16" s="31">
        <f t="shared" si="5"/>
        <v>9</v>
      </c>
      <c r="L16" s="5">
        <v>0.047592592592592596</v>
      </c>
      <c r="M16" s="30">
        <f t="shared" si="13"/>
        <v>0.01678240740740741</v>
      </c>
      <c r="N16" s="31">
        <f t="shared" si="7"/>
        <v>18</v>
      </c>
      <c r="O16" s="30">
        <f t="shared" si="14"/>
        <v>0.04481481481481482</v>
      </c>
      <c r="P16" s="31">
        <f t="shared" si="7"/>
        <v>15</v>
      </c>
      <c r="Q16" s="32" t="str">
        <f t="shared" si="15"/>
        <v>Mike Whitworth</v>
      </c>
    </row>
    <row r="17" spans="1:17" ht="12.75">
      <c r="A17" s="31">
        <f t="shared" si="10"/>
        <v>16</v>
      </c>
      <c r="B17" s="17" t="s">
        <v>26</v>
      </c>
      <c r="C17" s="17">
        <v>23</v>
      </c>
      <c r="D17" s="16">
        <v>2</v>
      </c>
      <c r="E17" s="29">
        <f t="shared" si="1"/>
        <v>0.001388888888888889</v>
      </c>
      <c r="F17" s="5">
        <v>0.005601851851851852</v>
      </c>
      <c r="G17" s="30">
        <f t="shared" si="11"/>
        <v>0.004212962962962963</v>
      </c>
      <c r="H17" s="31">
        <f>IF(ISBLANK(F17),"",IF(F17="dnf","dnf",RANK(G17,G$2:G$25,1)))</f>
        <v>16</v>
      </c>
      <c r="I17" s="5">
        <v>0.032615740740740744</v>
      </c>
      <c r="J17" s="30">
        <f t="shared" si="12"/>
        <v>0.027013888888888893</v>
      </c>
      <c r="K17" s="31">
        <f t="shared" si="5"/>
        <v>16</v>
      </c>
      <c r="L17" s="5">
        <v>0.0483912037037037</v>
      </c>
      <c r="M17" s="30">
        <f t="shared" si="13"/>
        <v>0.015775462962962956</v>
      </c>
      <c r="N17" s="31">
        <f t="shared" si="7"/>
        <v>16</v>
      </c>
      <c r="O17" s="30">
        <f t="shared" si="14"/>
        <v>0.047002314814814816</v>
      </c>
      <c r="P17" s="31">
        <f t="shared" si="7"/>
        <v>16</v>
      </c>
      <c r="Q17" s="32" t="str">
        <f t="shared" si="15"/>
        <v>Marie-Anne Fischer</v>
      </c>
    </row>
    <row r="18" spans="1:17" ht="12.75">
      <c r="A18" s="31">
        <f t="shared" si="10"/>
        <v>17</v>
      </c>
      <c r="B18" s="17" t="s">
        <v>145</v>
      </c>
      <c r="C18" s="17">
        <v>3</v>
      </c>
      <c r="D18" s="16">
        <v>6</v>
      </c>
      <c r="E18" s="29">
        <f t="shared" si="1"/>
        <v>0.004166666666666667</v>
      </c>
      <c r="F18" s="5">
        <v>0.00829861111111111</v>
      </c>
      <c r="G18" s="30">
        <f t="shared" si="11"/>
        <v>0.004131944444444444</v>
      </c>
      <c r="H18" s="31">
        <f t="shared" si="3"/>
        <v>15</v>
      </c>
      <c r="I18" s="5">
        <v>0.03657407407407407</v>
      </c>
      <c r="J18" s="30">
        <f t="shared" si="12"/>
        <v>0.02827546296296296</v>
      </c>
      <c r="K18" s="31">
        <f t="shared" si="5"/>
        <v>19</v>
      </c>
      <c r="L18" s="5">
        <v>0.051550925925925924</v>
      </c>
      <c r="M18" s="30">
        <f t="shared" si="13"/>
        <v>0.014976851851851852</v>
      </c>
      <c r="N18" s="31">
        <f t="shared" si="7"/>
        <v>15</v>
      </c>
      <c r="O18" s="30">
        <f t="shared" si="14"/>
        <v>0.04738425925925926</v>
      </c>
      <c r="P18" s="31">
        <f t="shared" si="7"/>
        <v>17</v>
      </c>
      <c r="Q18" s="32" t="str">
        <f t="shared" si="15"/>
        <v>Hendriette Thorn</v>
      </c>
    </row>
    <row r="19" spans="1:17" ht="12.75">
      <c r="A19" s="31">
        <f t="shared" si="10"/>
        <v>18</v>
      </c>
      <c r="B19" s="17" t="s">
        <v>137</v>
      </c>
      <c r="C19" s="17">
        <v>1</v>
      </c>
      <c r="D19" s="16">
        <v>0</v>
      </c>
      <c r="E19" s="29">
        <f t="shared" si="1"/>
        <v>0</v>
      </c>
      <c r="F19" s="5">
        <v>0.0044212962962962956</v>
      </c>
      <c r="G19" s="30">
        <f t="shared" si="11"/>
        <v>0.0044212962962962956</v>
      </c>
      <c r="H19" s="31">
        <f t="shared" si="3"/>
        <v>18</v>
      </c>
      <c r="I19" s="5">
        <v>0.031712962962962964</v>
      </c>
      <c r="J19" s="30">
        <f t="shared" si="12"/>
        <v>0.02729166666666667</v>
      </c>
      <c r="K19" s="31">
        <f t="shared" si="5"/>
        <v>17</v>
      </c>
      <c r="L19" s="5">
        <v>0.047858796296296295</v>
      </c>
      <c r="M19" s="30">
        <f t="shared" si="13"/>
        <v>0.01614583333333333</v>
      </c>
      <c r="N19" s="31">
        <f t="shared" si="7"/>
        <v>17</v>
      </c>
      <c r="O19" s="30">
        <f t="shared" si="14"/>
        <v>0.047858796296296295</v>
      </c>
      <c r="P19" s="31">
        <f t="shared" si="7"/>
        <v>18</v>
      </c>
      <c r="Q19" s="32" t="str">
        <f t="shared" si="15"/>
        <v>Geoff Raynham</v>
      </c>
    </row>
    <row r="20" spans="1:17" ht="12.75">
      <c r="A20" s="31">
        <f t="shared" si="10"/>
        <v>19</v>
      </c>
      <c r="B20" s="17" t="s">
        <v>138</v>
      </c>
      <c r="C20" s="17">
        <v>6</v>
      </c>
      <c r="D20" s="16">
        <v>2</v>
      </c>
      <c r="E20" s="29">
        <f t="shared" si="1"/>
        <v>0.001388888888888889</v>
      </c>
      <c r="F20" s="5">
        <v>0.0059722222222222225</v>
      </c>
      <c r="G20" s="30">
        <f t="shared" si="11"/>
        <v>0.004583333333333333</v>
      </c>
      <c r="H20" s="31">
        <f t="shared" si="3"/>
        <v>20</v>
      </c>
      <c r="I20" s="5">
        <v>0.03344907407407407</v>
      </c>
      <c r="J20" s="30">
        <f t="shared" si="12"/>
        <v>0.027476851851851846</v>
      </c>
      <c r="K20" s="31">
        <f t="shared" si="5"/>
        <v>18</v>
      </c>
      <c r="L20" s="5">
        <v>0.050763888888888886</v>
      </c>
      <c r="M20" s="30">
        <f t="shared" si="13"/>
        <v>0.017314814814814818</v>
      </c>
      <c r="N20" s="31">
        <f t="shared" si="7"/>
        <v>19</v>
      </c>
      <c r="O20" s="30">
        <f t="shared" si="14"/>
        <v>0.049374999999999995</v>
      </c>
      <c r="P20" s="31">
        <f t="shared" si="7"/>
        <v>19</v>
      </c>
      <c r="Q20" s="32" t="str">
        <f t="shared" si="15"/>
        <v>Lee Wagstaff</v>
      </c>
    </row>
    <row r="21" spans="1:17" ht="12.75">
      <c r="A21" s="31">
        <f t="shared" si="10"/>
        <v>20</v>
      </c>
      <c r="B21" s="17" t="s">
        <v>40</v>
      </c>
      <c r="C21" s="17">
        <v>2</v>
      </c>
      <c r="D21" s="16">
        <v>0</v>
      </c>
      <c r="E21" s="29">
        <f t="shared" si="1"/>
        <v>0</v>
      </c>
      <c r="F21" s="5">
        <v>0.0050578703703703706</v>
      </c>
      <c r="G21" s="30">
        <f t="shared" si="11"/>
        <v>0.0050578703703703706</v>
      </c>
      <c r="H21" s="31">
        <f t="shared" si="3"/>
        <v>24</v>
      </c>
      <c r="I21" s="5">
        <v>0.033935185185185186</v>
      </c>
      <c r="J21" s="30">
        <f t="shared" si="12"/>
        <v>0.028877314814814814</v>
      </c>
      <c r="K21" s="31">
        <f t="shared" si="5"/>
        <v>20</v>
      </c>
      <c r="L21" s="5">
        <v>0.052488425925925924</v>
      </c>
      <c r="M21" s="30">
        <f t="shared" si="13"/>
        <v>0.018553240740740738</v>
      </c>
      <c r="N21" s="31">
        <f t="shared" si="7"/>
        <v>20</v>
      </c>
      <c r="O21" s="30">
        <f t="shared" si="14"/>
        <v>0.052488425925925924</v>
      </c>
      <c r="P21" s="31">
        <f t="shared" si="7"/>
        <v>20</v>
      </c>
      <c r="Q21" s="32" t="str">
        <f t="shared" si="15"/>
        <v>Sarah Grylls</v>
      </c>
    </row>
    <row r="22" spans="1:17" ht="12.75">
      <c r="A22" s="31">
        <f t="shared" si="10"/>
        <v>21</v>
      </c>
      <c r="B22" s="17" t="s">
        <v>139</v>
      </c>
      <c r="C22" s="17">
        <v>8</v>
      </c>
      <c r="D22" s="16">
        <v>2</v>
      </c>
      <c r="E22" s="29">
        <f t="shared" si="1"/>
        <v>0.001388888888888889</v>
      </c>
      <c r="F22" s="5">
        <v>0.005787037037037038</v>
      </c>
      <c r="G22" s="30">
        <f t="shared" si="11"/>
        <v>0.004398148148148148</v>
      </c>
      <c r="H22" s="31">
        <f t="shared" si="3"/>
        <v>17</v>
      </c>
      <c r="I22" s="5">
        <v>0.034722222222222224</v>
      </c>
      <c r="J22" s="30">
        <f t="shared" si="12"/>
        <v>0.028935185185185185</v>
      </c>
      <c r="K22" s="31">
        <f t="shared" si="5"/>
        <v>21</v>
      </c>
      <c r="L22" s="5">
        <v>0.05394675925925926</v>
      </c>
      <c r="M22" s="30">
        <f t="shared" si="13"/>
        <v>0.019224537037037033</v>
      </c>
      <c r="N22" s="31">
        <f t="shared" si="7"/>
        <v>21</v>
      </c>
      <c r="O22" s="30">
        <f t="shared" si="14"/>
        <v>0.052557870370370366</v>
      </c>
      <c r="P22" s="31">
        <f t="shared" si="7"/>
        <v>21</v>
      </c>
      <c r="Q22" s="32" t="str">
        <f t="shared" si="15"/>
        <v>Dennis Murphy</v>
      </c>
    </row>
    <row r="23" spans="1:17" ht="12.75">
      <c r="A23" s="31">
        <f t="shared" si="10"/>
        <v>22</v>
      </c>
      <c r="B23" s="17" t="s">
        <v>146</v>
      </c>
      <c r="C23" s="17">
        <v>14</v>
      </c>
      <c r="D23" s="16">
        <v>0</v>
      </c>
      <c r="E23" s="29">
        <f t="shared" si="1"/>
        <v>0</v>
      </c>
      <c r="F23" s="5">
        <v>0.004803240740740741</v>
      </c>
      <c r="G23" s="30">
        <f t="shared" si="11"/>
        <v>0.004803240740740741</v>
      </c>
      <c r="H23" s="31">
        <f t="shared" si="3"/>
        <v>22</v>
      </c>
      <c r="I23" s="5">
        <v>0.035</v>
      </c>
      <c r="J23" s="30">
        <f t="shared" si="12"/>
        <v>0.030196759259259263</v>
      </c>
      <c r="K23" s="31">
        <f t="shared" si="5"/>
        <v>22</v>
      </c>
      <c r="L23" s="5">
        <v>0.05434027777777778</v>
      </c>
      <c r="M23" s="30">
        <f t="shared" si="13"/>
        <v>0.019340277777777776</v>
      </c>
      <c r="N23" s="31">
        <f t="shared" si="7"/>
        <v>22</v>
      </c>
      <c r="O23" s="30">
        <f t="shared" si="14"/>
        <v>0.05434027777777778</v>
      </c>
      <c r="P23" s="31">
        <f t="shared" si="7"/>
        <v>22</v>
      </c>
      <c r="Q23" s="32" t="str">
        <f t="shared" si="15"/>
        <v>Kate Threipland</v>
      </c>
    </row>
    <row r="24" spans="1:17" ht="12.75">
      <c r="A24" s="31">
        <f t="shared" si="10"/>
        <v>23</v>
      </c>
      <c r="B24" s="17" t="s">
        <v>141</v>
      </c>
      <c r="C24" s="17">
        <v>12</v>
      </c>
      <c r="D24" s="16">
        <v>0</v>
      </c>
      <c r="E24" s="29">
        <f t="shared" si="1"/>
        <v>0</v>
      </c>
      <c r="F24" s="5">
        <v>0.004953703703703704</v>
      </c>
      <c r="G24" s="30">
        <f t="shared" si="11"/>
        <v>0.004953703703703704</v>
      </c>
      <c r="H24" s="31">
        <f t="shared" si="3"/>
        <v>23</v>
      </c>
      <c r="I24" s="5">
        <v>0.03684027777777778</v>
      </c>
      <c r="J24" s="30">
        <f t="shared" si="12"/>
        <v>0.031886574074074074</v>
      </c>
      <c r="K24" s="31">
        <f t="shared" si="5"/>
        <v>23</v>
      </c>
      <c r="L24" s="5">
        <v>0.05634259259259259</v>
      </c>
      <c r="M24" s="30">
        <f t="shared" si="13"/>
        <v>0.019502314814814813</v>
      </c>
      <c r="N24" s="31">
        <f t="shared" si="7"/>
        <v>23</v>
      </c>
      <c r="O24" s="30">
        <f t="shared" si="14"/>
        <v>0.05634259259259259</v>
      </c>
      <c r="P24" s="31">
        <f t="shared" si="7"/>
        <v>23</v>
      </c>
      <c r="Q24" s="32" t="str">
        <f t="shared" si="15"/>
        <v>Lisa Shaw</v>
      </c>
    </row>
    <row r="25" spans="1:17" ht="12.75">
      <c r="A25" s="31" t="str">
        <f t="shared" si="10"/>
        <v>dnf</v>
      </c>
      <c r="B25" s="17" t="s">
        <v>144</v>
      </c>
      <c r="C25" s="17">
        <v>17</v>
      </c>
      <c r="D25" s="16">
        <v>2</v>
      </c>
      <c r="E25" s="29">
        <f t="shared" si="1"/>
        <v>0.001388888888888889</v>
      </c>
      <c r="F25" s="5">
        <v>0.006030092592592593</v>
      </c>
      <c r="G25" s="30">
        <f t="shared" si="11"/>
        <v>0.004641203703703704</v>
      </c>
      <c r="H25" s="31">
        <f>IF(ISBLANK(F25),"",IF(F25="dnf","dnf",RANK(G25,G$2:G$25,1)))</f>
        <v>21</v>
      </c>
      <c r="I25" s="5" t="s">
        <v>12</v>
      </c>
      <c r="J25" s="30" t="str">
        <f t="shared" si="12"/>
        <v>dnf</v>
      </c>
      <c r="K25" s="31" t="str">
        <f t="shared" si="5"/>
        <v>dnf</v>
      </c>
      <c r="L25" s="5" t="s">
        <v>12</v>
      </c>
      <c r="M25" s="30" t="str">
        <f t="shared" si="13"/>
        <v>dnf</v>
      </c>
      <c r="N25" s="31" t="str">
        <f t="shared" si="7"/>
        <v>dnf</v>
      </c>
      <c r="O25" s="30" t="str">
        <f t="shared" si="14"/>
        <v>dnf</v>
      </c>
      <c r="P25" s="31" t="str">
        <f t="shared" si="7"/>
        <v>dnf</v>
      </c>
      <c r="Q25" s="32" t="str">
        <f t="shared" si="15"/>
        <v>Tamara Berthoud</v>
      </c>
    </row>
  </sheetData>
  <conditionalFormatting sqref="G2:G25 J2:J25 M2:M25 O2:O25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8.28125" style="0" customWidth="1"/>
    <col min="3" max="3" width="22.8515625" style="0" customWidth="1"/>
    <col min="4" max="4" width="3.421875" style="0" customWidth="1"/>
    <col min="5" max="5" width="18.28125" style="0" customWidth="1"/>
    <col min="6" max="6" width="22.8515625" style="0" customWidth="1"/>
    <col min="7" max="7" width="7.7109375" style="0" customWidth="1"/>
  </cols>
  <sheetData>
    <row r="1" spans="2:7" ht="30.75" customHeight="1">
      <c r="B1" s="41"/>
      <c r="C1" s="41"/>
      <c r="D1" s="41"/>
      <c r="E1" s="41"/>
      <c r="F1" s="41"/>
      <c r="G1" s="41"/>
    </row>
    <row r="2" spans="2:6" ht="25.5" customHeight="1">
      <c r="B2" s="33" t="s">
        <v>76</v>
      </c>
      <c r="C2" s="33" t="s">
        <v>135</v>
      </c>
      <c r="E2" s="33" t="s">
        <v>76</v>
      </c>
      <c r="F2" s="33" t="s">
        <v>135</v>
      </c>
    </row>
    <row r="3" spans="2:6" ht="25.5" customHeight="1">
      <c r="B3" s="34"/>
      <c r="C3" s="34"/>
      <c r="E3" s="34"/>
      <c r="F3" s="34"/>
    </row>
    <row r="4" spans="2:6" ht="25.5" customHeight="1">
      <c r="B4" s="34"/>
      <c r="C4" s="34"/>
      <c r="E4" s="34"/>
      <c r="F4" s="34"/>
    </row>
    <row r="5" spans="2:6" ht="25.5" customHeight="1">
      <c r="B5" s="34"/>
      <c r="C5" s="34"/>
      <c r="E5" s="34"/>
      <c r="F5" s="34"/>
    </row>
    <row r="6" spans="2:6" ht="25.5" customHeight="1">
      <c r="B6" s="34"/>
      <c r="C6" s="34"/>
      <c r="E6" s="34"/>
      <c r="F6" s="34"/>
    </row>
    <row r="7" spans="2:6" ht="25.5" customHeight="1">
      <c r="B7" s="34"/>
      <c r="C7" s="34"/>
      <c r="E7" s="34"/>
      <c r="F7" s="34"/>
    </row>
    <row r="8" spans="2:6" ht="25.5" customHeight="1">
      <c r="B8" s="34"/>
      <c r="C8" s="34"/>
      <c r="E8" s="34"/>
      <c r="F8" s="34"/>
    </row>
    <row r="9" spans="2:6" ht="25.5" customHeight="1">
      <c r="B9" s="34"/>
      <c r="C9" s="34"/>
      <c r="E9" s="34"/>
      <c r="F9" s="34"/>
    </row>
    <row r="10" spans="2:6" ht="25.5" customHeight="1">
      <c r="B10" s="34"/>
      <c r="C10" s="34"/>
      <c r="E10" s="34"/>
      <c r="F10" s="34"/>
    </row>
    <row r="11" spans="2:6" ht="25.5" customHeight="1">
      <c r="B11" s="34"/>
      <c r="C11" s="34"/>
      <c r="E11" s="34"/>
      <c r="F11" s="34"/>
    </row>
    <row r="12" spans="2:6" ht="25.5" customHeight="1">
      <c r="B12" s="34"/>
      <c r="C12" s="34"/>
      <c r="E12" s="34"/>
      <c r="F12" s="34"/>
    </row>
    <row r="13" spans="2:6" ht="25.5" customHeight="1">
      <c r="B13" s="34"/>
      <c r="C13" s="34"/>
      <c r="E13" s="34"/>
      <c r="F13" s="34"/>
    </row>
    <row r="14" spans="2:6" ht="25.5" customHeight="1">
      <c r="B14" s="34"/>
      <c r="C14" s="34"/>
      <c r="E14" s="34"/>
      <c r="F14" s="34"/>
    </row>
    <row r="15" spans="2:6" ht="25.5" customHeight="1">
      <c r="B15" s="34"/>
      <c r="C15" s="34"/>
      <c r="E15" s="34"/>
      <c r="F15" s="34"/>
    </row>
    <row r="16" spans="2:6" ht="25.5" customHeight="1">
      <c r="B16" s="34"/>
      <c r="C16" s="34"/>
      <c r="E16" s="34"/>
      <c r="F16" s="34"/>
    </row>
    <row r="17" spans="2:6" ht="25.5" customHeight="1">
      <c r="B17" s="34"/>
      <c r="C17" s="34"/>
      <c r="E17" s="34"/>
      <c r="F17" s="34"/>
    </row>
    <row r="18" spans="2:6" ht="25.5" customHeight="1">
      <c r="B18" s="34"/>
      <c r="C18" s="34"/>
      <c r="E18" s="34"/>
      <c r="F18" s="34"/>
    </row>
    <row r="19" spans="2:6" ht="25.5" customHeight="1">
      <c r="B19" s="34"/>
      <c r="C19" s="34"/>
      <c r="E19" s="34"/>
      <c r="F19" s="34"/>
    </row>
    <row r="20" spans="2:6" ht="25.5" customHeight="1">
      <c r="B20" s="34"/>
      <c r="C20" s="34"/>
      <c r="E20" s="34"/>
      <c r="F20" s="34"/>
    </row>
    <row r="21" spans="2:6" ht="25.5" customHeight="1">
      <c r="B21" s="34"/>
      <c r="C21" s="34"/>
      <c r="E21" s="34"/>
      <c r="F21" s="34"/>
    </row>
    <row r="22" spans="2:6" ht="25.5" customHeight="1">
      <c r="B22" s="34"/>
      <c r="C22" s="34"/>
      <c r="E22" s="34"/>
      <c r="F22" s="34"/>
    </row>
    <row r="23" spans="2:6" ht="25.5" customHeight="1">
      <c r="B23" s="34"/>
      <c r="C23" s="34"/>
      <c r="E23" s="34"/>
      <c r="F23" s="34"/>
    </row>
    <row r="24" spans="2:6" ht="25.5" customHeight="1">
      <c r="B24" s="34"/>
      <c r="C24" s="34"/>
      <c r="E24" s="34"/>
      <c r="F24" s="34"/>
    </row>
    <row r="25" spans="2:6" ht="25.5" customHeight="1">
      <c r="B25" s="34"/>
      <c r="C25" s="34"/>
      <c r="E25" s="34"/>
      <c r="F25" s="34"/>
    </row>
    <row r="26" spans="2:6" ht="25.5" customHeight="1">
      <c r="B26" s="34"/>
      <c r="C26" s="34"/>
      <c r="E26" s="34"/>
      <c r="F26" s="34"/>
    </row>
    <row r="27" spans="2:6" ht="25.5" customHeight="1">
      <c r="B27" s="34"/>
      <c r="C27" s="34"/>
      <c r="E27" s="34"/>
      <c r="F27" s="34"/>
    </row>
    <row r="28" spans="2:6" ht="25.5" customHeight="1">
      <c r="B28" s="34"/>
      <c r="C28" s="34"/>
      <c r="E28" s="34"/>
      <c r="F28" s="34"/>
    </row>
    <row r="29" spans="2:6" ht="25.5" customHeight="1">
      <c r="B29" s="34"/>
      <c r="C29" s="34"/>
      <c r="E29" s="34"/>
      <c r="F29" s="34"/>
    </row>
    <row r="30" spans="2:6" ht="25.5" customHeight="1">
      <c r="B30" s="34"/>
      <c r="C30" s="34"/>
      <c r="E30" s="34"/>
      <c r="F30" s="34"/>
    </row>
    <row r="31" spans="2:6" ht="25.5" customHeight="1">
      <c r="B31" s="34"/>
      <c r="C31" s="34"/>
      <c r="E31" s="34"/>
      <c r="F31" s="34"/>
    </row>
  </sheetData>
  <printOptions/>
  <pageMargins left="0.67" right="0.75" top="0.43" bottom="0.42" header="0.5" footer="0.4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2" sqref="F2"/>
    </sheetView>
  </sheetViews>
  <sheetFormatPr defaultColWidth="9.140625" defaultRowHeight="12.75"/>
  <cols>
    <col min="1" max="1" width="5.28125" style="0" customWidth="1"/>
    <col min="2" max="2" width="33.140625" style="0" customWidth="1"/>
    <col min="3" max="3" width="28.8515625" style="0" customWidth="1"/>
    <col min="4" max="4" width="7.00390625" style="0" customWidth="1"/>
    <col min="5" max="5" width="6.57421875" style="0" customWidth="1"/>
    <col min="6" max="6" width="7.00390625" style="0" customWidth="1"/>
  </cols>
  <sheetData>
    <row r="1" spans="2:6" ht="84.75" customHeight="1">
      <c r="B1" s="53" t="s">
        <v>149</v>
      </c>
      <c r="C1" s="53"/>
      <c r="D1" s="53"/>
      <c r="E1" s="53"/>
      <c r="F1" s="53"/>
    </row>
    <row r="2" spans="1:6" ht="25.5" customHeight="1">
      <c r="A2" s="33" t="s">
        <v>136</v>
      </c>
      <c r="B2" s="33" t="s">
        <v>98</v>
      </c>
      <c r="C2" s="33" t="s">
        <v>99</v>
      </c>
      <c r="D2" s="33" t="s">
        <v>184</v>
      </c>
      <c r="E2" s="33" t="s">
        <v>180</v>
      </c>
      <c r="F2" s="33"/>
    </row>
    <row r="3" spans="1:6" ht="25.5" customHeight="1">
      <c r="A3" s="34"/>
      <c r="B3" s="52"/>
      <c r="C3" s="34"/>
      <c r="D3" s="34"/>
      <c r="E3" s="34"/>
      <c r="F3" s="34"/>
    </row>
    <row r="4" spans="1:6" ht="25.5" customHeight="1">
      <c r="A4" s="34"/>
      <c r="B4" s="52"/>
      <c r="C4" s="34"/>
      <c r="D4" s="34"/>
      <c r="E4" s="34"/>
      <c r="F4" s="34"/>
    </row>
    <row r="5" spans="1:6" ht="25.5" customHeight="1">
      <c r="A5" s="34"/>
      <c r="B5" s="52"/>
      <c r="C5" s="34"/>
      <c r="D5" s="34"/>
      <c r="E5" s="34"/>
      <c r="F5" s="34"/>
    </row>
    <row r="6" spans="1:6" ht="25.5" customHeight="1">
      <c r="A6" s="34"/>
      <c r="B6" s="52"/>
      <c r="C6" s="34"/>
      <c r="D6" s="34"/>
      <c r="E6" s="34"/>
      <c r="F6" s="34"/>
    </row>
    <row r="7" spans="1:6" ht="25.5" customHeight="1">
      <c r="A7" s="34"/>
      <c r="B7" s="52"/>
      <c r="C7" s="34"/>
      <c r="D7" s="34"/>
      <c r="E7" s="34"/>
      <c r="F7" s="34"/>
    </row>
    <row r="8" spans="1:6" ht="25.5" customHeight="1">
      <c r="A8" s="34"/>
      <c r="B8" s="52"/>
      <c r="C8" s="34"/>
      <c r="D8" s="34"/>
      <c r="E8" s="34"/>
      <c r="F8" s="34"/>
    </row>
    <row r="9" spans="1:6" ht="25.5" customHeight="1">
      <c r="A9" s="34"/>
      <c r="B9" s="52"/>
      <c r="C9" s="34"/>
      <c r="D9" s="34"/>
      <c r="E9" s="34"/>
      <c r="F9" s="34"/>
    </row>
    <row r="10" spans="1:6" ht="25.5" customHeight="1">
      <c r="A10" s="34"/>
      <c r="B10" s="52"/>
      <c r="C10" s="34"/>
      <c r="D10" s="34"/>
      <c r="E10" s="34"/>
      <c r="F10" s="34"/>
    </row>
    <row r="11" spans="1:6" ht="25.5" customHeight="1">
      <c r="A11" s="34"/>
      <c r="B11" s="52"/>
      <c r="C11" s="34"/>
      <c r="D11" s="34"/>
      <c r="E11" s="34"/>
      <c r="F11" s="34"/>
    </row>
    <row r="12" spans="1:6" ht="25.5" customHeight="1">
      <c r="A12" s="34"/>
      <c r="B12" s="52"/>
      <c r="C12" s="34"/>
      <c r="D12" s="34"/>
      <c r="E12" s="34"/>
      <c r="F12" s="34"/>
    </row>
    <row r="13" spans="1:6" ht="25.5" customHeight="1">
      <c r="A13" s="34"/>
      <c r="B13" s="52"/>
      <c r="C13" s="34"/>
      <c r="D13" s="34"/>
      <c r="E13" s="34"/>
      <c r="F13" s="34"/>
    </row>
    <row r="14" spans="1:6" ht="25.5" customHeight="1">
      <c r="A14" s="34"/>
      <c r="B14" s="52"/>
      <c r="C14" s="34"/>
      <c r="D14" s="34"/>
      <c r="E14" s="34"/>
      <c r="F14" s="34"/>
    </row>
    <row r="15" spans="1:6" ht="25.5" customHeight="1">
      <c r="A15" s="34"/>
      <c r="B15" s="52"/>
      <c r="C15" s="34"/>
      <c r="D15" s="34"/>
      <c r="E15" s="34"/>
      <c r="F15" s="34"/>
    </row>
    <row r="16" spans="1:6" ht="25.5" customHeight="1">
      <c r="A16" s="34"/>
      <c r="B16" s="52"/>
      <c r="C16" s="34"/>
      <c r="D16" s="34"/>
      <c r="E16" s="34"/>
      <c r="F16" s="34"/>
    </row>
    <row r="17" spans="1:6" ht="25.5" customHeight="1">
      <c r="A17" s="34"/>
      <c r="B17" s="52"/>
      <c r="C17" s="34"/>
      <c r="D17" s="34"/>
      <c r="E17" s="34"/>
      <c r="F17" s="34"/>
    </row>
    <row r="18" spans="1:6" ht="25.5" customHeight="1">
      <c r="A18" s="34"/>
      <c r="B18" s="52"/>
      <c r="C18" s="34"/>
      <c r="D18" s="34"/>
      <c r="E18" s="34"/>
      <c r="F18" s="34"/>
    </row>
    <row r="19" spans="1:6" ht="25.5" customHeight="1">
      <c r="A19" s="34"/>
      <c r="B19" s="52"/>
      <c r="C19" s="34"/>
      <c r="D19" s="34"/>
      <c r="E19" s="34"/>
      <c r="F19" s="34"/>
    </row>
    <row r="20" spans="1:6" ht="25.5" customHeight="1">
      <c r="A20" s="34"/>
      <c r="B20" s="52"/>
      <c r="C20" s="34"/>
      <c r="D20" s="34"/>
      <c r="E20" s="34"/>
      <c r="F20" s="34"/>
    </row>
    <row r="21" spans="1:6" ht="25.5" customHeight="1">
      <c r="A21" s="34"/>
      <c r="B21" s="52"/>
      <c r="C21" s="34"/>
      <c r="D21" s="34"/>
      <c r="E21" s="34"/>
      <c r="F21" s="34"/>
    </row>
    <row r="22" spans="1:6" ht="25.5" customHeight="1">
      <c r="A22" s="34"/>
      <c r="B22" s="52"/>
      <c r="C22" s="34"/>
      <c r="D22" s="34"/>
      <c r="E22" s="34"/>
      <c r="F22" s="34"/>
    </row>
    <row r="23" spans="1:6" ht="25.5" customHeight="1">
      <c r="A23" s="34"/>
      <c r="B23" s="52"/>
      <c r="C23" s="34"/>
      <c r="D23" s="34"/>
      <c r="E23" s="34"/>
      <c r="F23" s="34"/>
    </row>
    <row r="24" spans="1:6" ht="25.5" customHeight="1">
      <c r="A24" s="34"/>
      <c r="B24" s="52"/>
      <c r="C24" s="34"/>
      <c r="D24" s="34"/>
      <c r="E24" s="34"/>
      <c r="F24" s="34"/>
    </row>
    <row r="25" spans="1:6" ht="25.5" customHeight="1">
      <c r="A25" s="34"/>
      <c r="B25" s="52"/>
      <c r="C25" s="34"/>
      <c r="D25" s="34"/>
      <c r="E25" s="34"/>
      <c r="F25" s="34"/>
    </row>
  </sheetData>
  <mergeCells count="1">
    <mergeCell ref="B1:F1"/>
  </mergeCells>
  <printOptions/>
  <pageMargins left="0.67" right="0.75" top="1" bottom="1" header="0.5" footer="0.5"/>
  <pageSetup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6" sqref="B6"/>
    </sheetView>
  </sheetViews>
  <sheetFormatPr defaultColWidth="9.140625" defaultRowHeight="12.75"/>
  <cols>
    <col min="1" max="1" width="11.00390625" style="0" customWidth="1"/>
    <col min="2" max="4" width="18.8515625" style="0" customWidth="1"/>
  </cols>
  <sheetData>
    <row r="1" spans="1:2" ht="12.75">
      <c r="A1" s="35" t="s">
        <v>102</v>
      </c>
      <c r="B1" s="35" t="s">
        <v>103</v>
      </c>
    </row>
    <row r="2" spans="1:4" ht="12.75">
      <c r="A2" s="36">
        <v>38839</v>
      </c>
      <c r="B2" t="s">
        <v>18</v>
      </c>
      <c r="C2" t="s">
        <v>35</v>
      </c>
      <c r="D2" t="s">
        <v>147</v>
      </c>
    </row>
    <row r="3" spans="1:4" ht="12.75">
      <c r="A3" s="36">
        <f>A2+14</f>
        <v>38853</v>
      </c>
      <c r="B3" t="s">
        <v>19</v>
      </c>
      <c r="C3" t="s">
        <v>35</v>
      </c>
      <c r="D3" t="s">
        <v>140</v>
      </c>
    </row>
    <row r="4" spans="1:4" ht="12.75">
      <c r="A4" s="36">
        <f aca="true" t="shared" si="0" ref="A4:A10">A3+14</f>
        <v>38867</v>
      </c>
      <c r="B4" t="s">
        <v>26</v>
      </c>
      <c r="C4" t="s">
        <v>13</v>
      </c>
      <c r="D4" t="s">
        <v>154</v>
      </c>
    </row>
    <row r="5" spans="1:4" ht="12.75">
      <c r="A5" s="36">
        <f t="shared" si="0"/>
        <v>38881</v>
      </c>
      <c r="B5" t="s">
        <v>128</v>
      </c>
      <c r="C5" t="s">
        <v>161</v>
      </c>
      <c r="D5" t="s">
        <v>16</v>
      </c>
    </row>
    <row r="6" ht="12.75">
      <c r="A6" s="36">
        <f t="shared" si="0"/>
        <v>38895</v>
      </c>
    </row>
    <row r="7" ht="12.75">
      <c r="A7" s="36">
        <f t="shared" si="0"/>
        <v>38909</v>
      </c>
    </row>
    <row r="8" spans="1:2" ht="12.75">
      <c r="A8" s="36">
        <f t="shared" si="0"/>
        <v>38923</v>
      </c>
      <c r="B8" t="s">
        <v>167</v>
      </c>
    </row>
    <row r="9" spans="1:2" ht="12.75">
      <c r="A9" s="36">
        <f t="shared" si="0"/>
        <v>38937</v>
      </c>
      <c r="B9" t="s">
        <v>18</v>
      </c>
    </row>
    <row r="10" spans="1:4" ht="12.75">
      <c r="A10" s="36">
        <f t="shared" si="0"/>
        <v>38951</v>
      </c>
      <c r="B10" t="s">
        <v>155</v>
      </c>
      <c r="C10" t="s">
        <v>88</v>
      </c>
      <c r="D10" t="s">
        <v>185</v>
      </c>
    </row>
    <row r="11" spans="1:4" ht="12.75">
      <c r="A11" s="36">
        <f>A10+7</f>
        <v>38958</v>
      </c>
      <c r="B11" t="s">
        <v>19</v>
      </c>
      <c r="C11" t="s">
        <v>185</v>
      </c>
      <c r="D11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workbookViewId="0" topLeftCell="A1">
      <selection activeCell="E1" sqref="E1"/>
    </sheetView>
  </sheetViews>
  <sheetFormatPr defaultColWidth="9.140625" defaultRowHeight="12.75"/>
  <cols>
    <col min="1" max="1" width="5.7109375" style="16" customWidth="1"/>
    <col min="2" max="2" width="31.8515625" style="16" customWidth="1"/>
    <col min="3" max="3" width="5.57421875" style="16" customWidth="1"/>
    <col min="4" max="4" width="6.8515625" style="7" customWidth="1"/>
    <col min="5" max="6" width="9.28125" style="7" customWidth="1"/>
    <col min="7" max="7" width="5.00390625" style="7" customWidth="1"/>
    <col min="8" max="9" width="9.28125" style="7" customWidth="1"/>
    <col min="10" max="10" width="5.00390625" style="7" customWidth="1"/>
    <col min="11" max="12" width="9.28125" style="7" customWidth="1"/>
    <col min="13" max="13" width="5.00390625" style="7" customWidth="1"/>
    <col min="14" max="14" width="9.28125" style="7" customWidth="1"/>
    <col min="15" max="15" width="5.00390625" style="7" customWidth="1"/>
    <col min="16" max="16384" width="8.8515625" style="16" customWidth="1"/>
  </cols>
  <sheetData>
    <row r="1" spans="1:15" ht="15" customHeight="1">
      <c r="A1" s="18" t="s">
        <v>0</v>
      </c>
      <c r="B1" s="18" t="s">
        <v>1</v>
      </c>
      <c r="C1" s="18" t="s">
        <v>136</v>
      </c>
      <c r="D1" s="19" t="s">
        <v>3</v>
      </c>
      <c r="E1" s="19" t="s">
        <v>95</v>
      </c>
      <c r="F1" s="19" t="s">
        <v>5</v>
      </c>
      <c r="G1" s="19" t="s">
        <v>175</v>
      </c>
      <c r="H1" s="19" t="s">
        <v>96</v>
      </c>
      <c r="I1" s="19" t="s">
        <v>7</v>
      </c>
      <c r="J1" s="19" t="s">
        <v>177</v>
      </c>
      <c r="K1" s="19" t="s">
        <v>97</v>
      </c>
      <c r="L1" s="19" t="s">
        <v>9</v>
      </c>
      <c r="M1" s="19" t="s">
        <v>176</v>
      </c>
      <c r="N1" s="19" t="s">
        <v>10</v>
      </c>
      <c r="O1" s="20" t="s">
        <v>11</v>
      </c>
    </row>
    <row r="2" spans="1:15" ht="21" customHeight="1">
      <c r="A2" s="27"/>
      <c r="B2" s="21"/>
      <c r="C2" s="21"/>
      <c r="D2" s="51"/>
      <c r="E2" s="23"/>
      <c r="F2" s="25"/>
      <c r="G2" s="27"/>
      <c r="H2" s="23"/>
      <c r="I2" s="25"/>
      <c r="J2" s="27"/>
      <c r="K2" s="23"/>
      <c r="L2" s="25"/>
      <c r="M2" s="27"/>
      <c r="N2" s="25"/>
      <c r="O2" s="27"/>
    </row>
    <row r="3" spans="1:15" ht="21" customHeight="1">
      <c r="A3" s="27"/>
      <c r="B3" s="21"/>
      <c r="C3" s="21"/>
      <c r="D3" s="51"/>
      <c r="E3" s="23"/>
      <c r="F3" s="25"/>
      <c r="G3" s="27"/>
      <c r="H3" s="23"/>
      <c r="I3" s="25"/>
      <c r="J3" s="27"/>
      <c r="K3" s="23"/>
      <c r="L3" s="25"/>
      <c r="M3" s="27"/>
      <c r="N3" s="25"/>
      <c r="O3" s="27"/>
    </row>
    <row r="4" spans="1:15" ht="21" customHeight="1">
      <c r="A4" s="27"/>
      <c r="B4" s="21"/>
      <c r="C4" s="21"/>
      <c r="D4" s="51"/>
      <c r="E4" s="23"/>
      <c r="F4" s="25"/>
      <c r="G4" s="27"/>
      <c r="H4" s="23"/>
      <c r="I4" s="25"/>
      <c r="J4" s="27"/>
      <c r="K4" s="23"/>
      <c r="L4" s="25"/>
      <c r="M4" s="27"/>
      <c r="N4" s="25"/>
      <c r="O4" s="27"/>
    </row>
    <row r="5" spans="1:15" ht="21" customHeight="1">
      <c r="A5" s="27"/>
      <c r="B5" s="21"/>
      <c r="C5" s="21"/>
      <c r="D5" s="51"/>
      <c r="E5" s="23"/>
      <c r="F5" s="25"/>
      <c r="G5" s="27"/>
      <c r="H5" s="23"/>
      <c r="I5" s="25"/>
      <c r="J5" s="27"/>
      <c r="K5" s="23"/>
      <c r="L5" s="25"/>
      <c r="M5" s="27"/>
      <c r="N5" s="25"/>
      <c r="O5" s="27"/>
    </row>
    <row r="6" spans="1:15" ht="21" customHeight="1">
      <c r="A6" s="27"/>
      <c r="B6" s="21"/>
      <c r="C6" s="21"/>
      <c r="D6" s="51"/>
      <c r="E6" s="23"/>
      <c r="F6" s="25"/>
      <c r="G6" s="27"/>
      <c r="H6" s="23"/>
      <c r="I6" s="25"/>
      <c r="J6" s="27"/>
      <c r="K6" s="23"/>
      <c r="L6" s="25"/>
      <c r="M6" s="27"/>
      <c r="N6" s="25"/>
      <c r="O6" s="27"/>
    </row>
    <row r="7" spans="1:15" ht="21" customHeight="1">
      <c r="A7" s="27"/>
      <c r="B7" s="21"/>
      <c r="C7" s="21"/>
      <c r="D7" s="51"/>
      <c r="E7" s="23"/>
      <c r="F7" s="25"/>
      <c r="G7" s="27"/>
      <c r="H7" s="23"/>
      <c r="I7" s="25"/>
      <c r="J7" s="27"/>
      <c r="K7" s="23"/>
      <c r="L7" s="25"/>
      <c r="M7" s="27"/>
      <c r="N7" s="25"/>
      <c r="O7" s="27"/>
    </row>
    <row r="8" spans="1:15" ht="21" customHeight="1">
      <c r="A8" s="27"/>
      <c r="B8" s="21"/>
      <c r="C8" s="21"/>
      <c r="D8" s="51"/>
      <c r="E8" s="23"/>
      <c r="F8" s="25"/>
      <c r="G8" s="27"/>
      <c r="H8" s="23"/>
      <c r="I8" s="25"/>
      <c r="J8" s="27"/>
      <c r="K8" s="23"/>
      <c r="L8" s="25"/>
      <c r="M8" s="27"/>
      <c r="N8" s="25"/>
      <c r="O8" s="27"/>
    </row>
    <row r="9" spans="1:15" ht="21" customHeight="1">
      <c r="A9" s="27"/>
      <c r="B9" s="21"/>
      <c r="C9" s="21"/>
      <c r="D9" s="51"/>
      <c r="E9" s="23"/>
      <c r="F9" s="25"/>
      <c r="G9" s="27"/>
      <c r="H9" s="23"/>
      <c r="I9" s="25"/>
      <c r="J9" s="27"/>
      <c r="K9" s="23"/>
      <c r="L9" s="25"/>
      <c r="M9" s="27"/>
      <c r="N9" s="25"/>
      <c r="O9" s="27"/>
    </row>
    <row r="10" spans="1:15" ht="21" customHeight="1">
      <c r="A10" s="27"/>
      <c r="B10" s="21"/>
      <c r="C10" s="21"/>
      <c r="D10" s="51"/>
      <c r="E10" s="23"/>
      <c r="F10" s="25"/>
      <c r="G10" s="27"/>
      <c r="H10" s="23"/>
      <c r="I10" s="25"/>
      <c r="J10" s="27"/>
      <c r="K10" s="23"/>
      <c r="L10" s="25"/>
      <c r="M10" s="27"/>
      <c r="N10" s="25"/>
      <c r="O10" s="27"/>
    </row>
    <row r="11" spans="1:15" ht="21" customHeight="1">
      <c r="A11" s="27"/>
      <c r="B11" s="21"/>
      <c r="C11" s="21"/>
      <c r="D11" s="51"/>
      <c r="E11" s="23"/>
      <c r="F11" s="25"/>
      <c r="G11" s="27"/>
      <c r="H11" s="23"/>
      <c r="I11" s="25"/>
      <c r="J11" s="27"/>
      <c r="K11" s="23"/>
      <c r="L11" s="25"/>
      <c r="M11" s="27"/>
      <c r="N11" s="25"/>
      <c r="O11" s="27"/>
    </row>
    <row r="12" spans="1:15" ht="21" customHeight="1">
      <c r="A12" s="27"/>
      <c r="B12" s="21"/>
      <c r="C12" s="21"/>
      <c r="D12" s="51"/>
      <c r="E12" s="23"/>
      <c r="F12" s="25"/>
      <c r="G12" s="27"/>
      <c r="H12" s="23"/>
      <c r="I12" s="25"/>
      <c r="J12" s="27"/>
      <c r="K12" s="23"/>
      <c r="L12" s="25"/>
      <c r="M12" s="27"/>
      <c r="N12" s="25"/>
      <c r="O12" s="27"/>
    </row>
    <row r="13" spans="1:15" ht="21" customHeight="1">
      <c r="A13" s="27"/>
      <c r="B13" s="21"/>
      <c r="C13" s="21"/>
      <c r="D13" s="51"/>
      <c r="E13" s="23"/>
      <c r="F13" s="25"/>
      <c r="G13" s="27"/>
      <c r="H13" s="23"/>
      <c r="I13" s="25"/>
      <c r="J13" s="27"/>
      <c r="K13" s="23"/>
      <c r="L13" s="25"/>
      <c r="M13" s="27"/>
      <c r="N13" s="25"/>
      <c r="O13" s="27"/>
    </row>
    <row r="14" spans="1:15" ht="21" customHeight="1">
      <c r="A14" s="27"/>
      <c r="B14" s="21"/>
      <c r="C14" s="21"/>
      <c r="D14" s="51"/>
      <c r="E14" s="23"/>
      <c r="F14" s="25"/>
      <c r="G14" s="27"/>
      <c r="H14" s="23"/>
      <c r="I14" s="25"/>
      <c r="J14" s="27"/>
      <c r="K14" s="23"/>
      <c r="L14" s="25"/>
      <c r="M14" s="27"/>
      <c r="N14" s="25"/>
      <c r="O14" s="27"/>
    </row>
    <row r="15" spans="1:15" ht="21" customHeight="1">
      <c r="A15" s="27"/>
      <c r="B15" s="21"/>
      <c r="C15" s="21"/>
      <c r="D15" s="51"/>
      <c r="E15" s="23"/>
      <c r="F15" s="25"/>
      <c r="G15" s="27"/>
      <c r="H15" s="23"/>
      <c r="I15" s="25"/>
      <c r="J15" s="27"/>
      <c r="K15" s="23"/>
      <c r="L15" s="25"/>
      <c r="M15" s="27"/>
      <c r="N15" s="25"/>
      <c r="O15" s="27"/>
    </row>
    <row r="16" spans="1:15" ht="21" customHeight="1">
      <c r="A16" s="28"/>
      <c r="B16" s="21"/>
      <c r="C16" s="22"/>
      <c r="D16" s="51"/>
      <c r="E16" s="24"/>
      <c r="F16" s="26"/>
      <c r="G16" s="26"/>
      <c r="H16" s="24"/>
      <c r="I16" s="26"/>
      <c r="J16" s="26"/>
      <c r="K16" s="24"/>
      <c r="L16" s="26"/>
      <c r="M16" s="26"/>
      <c r="N16" s="26"/>
      <c r="O16" s="26"/>
    </row>
    <row r="17" spans="1:15" ht="21" customHeight="1">
      <c r="A17" s="28"/>
      <c r="B17" s="21"/>
      <c r="C17" s="22"/>
      <c r="D17" s="51"/>
      <c r="E17" s="24"/>
      <c r="F17" s="26"/>
      <c r="G17" s="26"/>
      <c r="H17" s="24"/>
      <c r="I17" s="26"/>
      <c r="J17" s="26"/>
      <c r="K17" s="24"/>
      <c r="L17" s="26"/>
      <c r="M17" s="26"/>
      <c r="N17" s="26"/>
      <c r="O17" s="26"/>
    </row>
    <row r="18" spans="1:15" ht="21" customHeight="1">
      <c r="A18" s="28"/>
      <c r="B18" s="21"/>
      <c r="C18" s="22"/>
      <c r="D18" s="51"/>
      <c r="E18" s="24"/>
      <c r="F18" s="26"/>
      <c r="G18" s="26"/>
      <c r="H18" s="24"/>
      <c r="I18" s="26"/>
      <c r="J18" s="26"/>
      <c r="K18" s="24"/>
      <c r="L18" s="26"/>
      <c r="M18" s="26"/>
      <c r="N18" s="26"/>
      <c r="O18" s="26"/>
    </row>
    <row r="19" spans="1:15" ht="21" customHeight="1">
      <c r="A19" s="28"/>
      <c r="B19" s="21"/>
      <c r="C19" s="22"/>
      <c r="D19" s="51"/>
      <c r="E19" s="24"/>
      <c r="F19" s="26"/>
      <c r="G19" s="26"/>
      <c r="H19" s="24"/>
      <c r="I19" s="26"/>
      <c r="J19" s="26"/>
      <c r="K19" s="24"/>
      <c r="L19" s="26"/>
      <c r="M19" s="26"/>
      <c r="N19" s="26"/>
      <c r="O19" s="26"/>
    </row>
    <row r="20" spans="1:15" ht="21" customHeight="1">
      <c r="A20" s="28"/>
      <c r="B20" s="21"/>
      <c r="C20" s="22"/>
      <c r="D20" s="51"/>
      <c r="E20" s="24"/>
      <c r="F20" s="26"/>
      <c r="G20" s="26"/>
      <c r="H20" s="24"/>
      <c r="I20" s="26"/>
      <c r="J20" s="26"/>
      <c r="K20" s="24"/>
      <c r="L20" s="26"/>
      <c r="M20" s="26"/>
      <c r="N20" s="26"/>
      <c r="O20" s="26"/>
    </row>
    <row r="21" spans="1:15" ht="21" customHeight="1">
      <c r="A21" s="28"/>
      <c r="B21" s="21"/>
      <c r="C21" s="22"/>
      <c r="D21" s="23"/>
      <c r="E21" s="24"/>
      <c r="F21" s="26"/>
      <c r="G21" s="26"/>
      <c r="H21" s="24"/>
      <c r="I21" s="26"/>
      <c r="J21" s="26"/>
      <c r="K21" s="24"/>
      <c r="L21" s="26"/>
      <c r="M21" s="26"/>
      <c r="N21" s="26"/>
      <c r="O21" s="26"/>
    </row>
    <row r="22" spans="1:15" ht="21" customHeight="1">
      <c r="A22" s="28"/>
      <c r="B22" s="22"/>
      <c r="C22" s="22"/>
      <c r="D22" s="23"/>
      <c r="E22" s="24"/>
      <c r="F22" s="26"/>
      <c r="G22" s="26"/>
      <c r="H22" s="24"/>
      <c r="I22" s="26"/>
      <c r="J22" s="26"/>
      <c r="K22" s="24"/>
      <c r="L22" s="26"/>
      <c r="M22" s="26"/>
      <c r="N22" s="26"/>
      <c r="O22" s="26"/>
    </row>
    <row r="23" spans="1:15" ht="21" customHeight="1">
      <c r="A23" s="28"/>
      <c r="B23" s="22"/>
      <c r="C23" s="22"/>
      <c r="D23" s="23"/>
      <c r="E23" s="24"/>
      <c r="F23" s="26"/>
      <c r="G23" s="26"/>
      <c r="H23" s="24"/>
      <c r="I23" s="26"/>
      <c r="J23" s="26"/>
      <c r="K23" s="24"/>
      <c r="L23" s="26"/>
      <c r="M23" s="26"/>
      <c r="N23" s="26"/>
      <c r="O23" s="26"/>
    </row>
    <row r="24" spans="1:15" ht="21" customHeight="1">
      <c r="A24" s="28"/>
      <c r="B24" s="22"/>
      <c r="C24" s="22"/>
      <c r="D24" s="23"/>
      <c r="E24" s="24"/>
      <c r="F24" s="26"/>
      <c r="G24" s="26"/>
      <c r="H24" s="24"/>
      <c r="I24" s="26"/>
      <c r="J24" s="26"/>
      <c r="K24" s="24"/>
      <c r="L24" s="26"/>
      <c r="M24" s="26"/>
      <c r="N24" s="26"/>
      <c r="O24" s="26"/>
    </row>
    <row r="25" spans="1:15" ht="21" customHeight="1">
      <c r="A25" s="28"/>
      <c r="B25" s="22"/>
      <c r="C25" s="22"/>
      <c r="D25" s="23"/>
      <c r="E25" s="24"/>
      <c r="F25" s="26"/>
      <c r="G25" s="26"/>
      <c r="H25" s="24"/>
      <c r="I25" s="26"/>
      <c r="J25" s="26"/>
      <c r="K25" s="24"/>
      <c r="L25" s="26"/>
      <c r="M25" s="26"/>
      <c r="N25" s="26"/>
      <c r="O25" s="26"/>
    </row>
  </sheetData>
  <conditionalFormatting sqref="F2:F15 I2:I15 L2:L15 N2:N15">
    <cfRule type="expression" priority="1" dxfId="1" stopIfTrue="1">
      <formula>G2=1</formula>
    </cfRule>
  </conditionalFormatting>
  <printOptions/>
  <pageMargins left="0.75" right="0.66" top="0.51" bottom="0.5" header="0.5" footer="0.5"/>
  <pageSetup fitToHeight="1" fitToWidth="1" horizontalDpi="600" verticalDpi="6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6" customWidth="1"/>
    <col min="2" max="2" width="32.28125" style="16" customWidth="1"/>
    <col min="3" max="9" width="9.140625" style="7" customWidth="1"/>
    <col min="10" max="10" width="5.140625" style="7" customWidth="1"/>
    <col min="11" max="16384" width="8.8515625" style="16" customWidth="1"/>
  </cols>
  <sheetData>
    <row r="1" spans="1:10" ht="15" customHeight="1">
      <c r="A1" s="37" t="s">
        <v>0</v>
      </c>
      <c r="B1" s="37" t="s">
        <v>1</v>
      </c>
      <c r="C1" s="38" t="s">
        <v>94</v>
      </c>
      <c r="D1" s="38" t="s">
        <v>95</v>
      </c>
      <c r="E1" s="38" t="s">
        <v>106</v>
      </c>
      <c r="F1" s="38" t="s">
        <v>105</v>
      </c>
      <c r="G1" s="38" t="s">
        <v>107</v>
      </c>
      <c r="H1" s="38" t="s">
        <v>97</v>
      </c>
      <c r="I1" s="38" t="s">
        <v>10</v>
      </c>
      <c r="J1" s="39" t="s">
        <v>11</v>
      </c>
    </row>
    <row r="2" spans="1:10" ht="25.5" customHeight="1">
      <c r="A2" s="27"/>
      <c r="B2" s="21"/>
      <c r="C2" s="23">
        <v>0.0006944444444444445</v>
      </c>
      <c r="D2" s="23"/>
      <c r="E2" s="23"/>
      <c r="F2" s="23"/>
      <c r="G2" s="23"/>
      <c r="H2" s="23"/>
      <c r="I2" s="25"/>
      <c r="J2" s="27"/>
    </row>
    <row r="3" spans="1:10" ht="25.5" customHeight="1">
      <c r="A3" s="27"/>
      <c r="B3" s="21"/>
      <c r="C3" s="23">
        <f>C2+TIMEVALUE("0:1")</f>
        <v>0.001388888888888889</v>
      </c>
      <c r="D3" s="23"/>
      <c r="E3" s="23"/>
      <c r="F3" s="23"/>
      <c r="G3" s="23"/>
      <c r="H3" s="23"/>
      <c r="I3" s="25"/>
      <c r="J3" s="27"/>
    </row>
    <row r="4" spans="1:10" ht="25.5" customHeight="1">
      <c r="A4" s="27"/>
      <c r="B4" s="21"/>
      <c r="C4" s="23">
        <f aca="true" t="shared" si="0" ref="C4:C31">C3+TIMEVALUE("0:1")</f>
        <v>0.0020833333333333333</v>
      </c>
      <c r="D4" s="23"/>
      <c r="E4" s="23"/>
      <c r="F4" s="23"/>
      <c r="G4" s="23"/>
      <c r="H4" s="23"/>
      <c r="I4" s="25"/>
      <c r="J4" s="27"/>
    </row>
    <row r="5" spans="1:10" ht="25.5" customHeight="1">
      <c r="A5" s="27"/>
      <c r="B5" s="21"/>
      <c r="C5" s="23">
        <f t="shared" si="0"/>
        <v>0.002777777777777778</v>
      </c>
      <c r="D5" s="23"/>
      <c r="E5" s="23"/>
      <c r="F5" s="23"/>
      <c r="G5" s="23"/>
      <c r="H5" s="23"/>
      <c r="I5" s="25"/>
      <c r="J5" s="27"/>
    </row>
    <row r="6" spans="1:10" ht="25.5" customHeight="1">
      <c r="A6" s="27"/>
      <c r="B6" s="21"/>
      <c r="C6" s="23">
        <f t="shared" si="0"/>
        <v>0.0034722222222222225</v>
      </c>
      <c r="D6" s="23"/>
      <c r="E6" s="23"/>
      <c r="F6" s="23"/>
      <c r="G6" s="23"/>
      <c r="H6" s="23"/>
      <c r="I6" s="25"/>
      <c r="J6" s="27"/>
    </row>
    <row r="7" spans="1:10" ht="25.5" customHeight="1">
      <c r="A7" s="27"/>
      <c r="B7" s="21"/>
      <c r="C7" s="23">
        <f t="shared" si="0"/>
        <v>0.004166666666666667</v>
      </c>
      <c r="D7" s="23"/>
      <c r="E7" s="23"/>
      <c r="F7" s="23"/>
      <c r="G7" s="23"/>
      <c r="H7" s="23"/>
      <c r="I7" s="25"/>
      <c r="J7" s="27"/>
    </row>
    <row r="8" spans="1:10" ht="25.5" customHeight="1">
      <c r="A8" s="27"/>
      <c r="B8" s="21"/>
      <c r="C8" s="23">
        <f t="shared" si="0"/>
        <v>0.004861111111111111</v>
      </c>
      <c r="D8" s="23"/>
      <c r="E8" s="23"/>
      <c r="F8" s="23"/>
      <c r="G8" s="23"/>
      <c r="H8" s="23"/>
      <c r="I8" s="25"/>
      <c r="J8" s="27"/>
    </row>
    <row r="9" spans="1:10" ht="25.5" customHeight="1">
      <c r="A9" s="27"/>
      <c r="B9" s="21"/>
      <c r="C9" s="23">
        <f t="shared" si="0"/>
        <v>0.005555555555555556</v>
      </c>
      <c r="D9" s="23"/>
      <c r="E9" s="23"/>
      <c r="F9" s="23"/>
      <c r="G9" s="23"/>
      <c r="H9" s="23"/>
      <c r="I9" s="25"/>
      <c r="J9" s="27"/>
    </row>
    <row r="10" spans="1:10" ht="25.5" customHeight="1">
      <c r="A10" s="27"/>
      <c r="B10" s="21"/>
      <c r="C10" s="23">
        <f t="shared" si="0"/>
        <v>0.00625</v>
      </c>
      <c r="D10" s="23"/>
      <c r="E10" s="23"/>
      <c r="F10" s="23"/>
      <c r="G10" s="23"/>
      <c r="H10" s="23"/>
      <c r="I10" s="25"/>
      <c r="J10" s="27"/>
    </row>
    <row r="11" spans="1:10" ht="25.5" customHeight="1">
      <c r="A11" s="27"/>
      <c r="B11" s="21"/>
      <c r="C11" s="23">
        <f t="shared" si="0"/>
        <v>0.006944444444444445</v>
      </c>
      <c r="D11" s="23"/>
      <c r="E11" s="23"/>
      <c r="F11" s="23"/>
      <c r="G11" s="23"/>
      <c r="H11" s="23"/>
      <c r="I11" s="25"/>
      <c r="J11" s="27"/>
    </row>
    <row r="12" spans="1:10" ht="25.5" customHeight="1">
      <c r="A12" s="27"/>
      <c r="B12" s="21"/>
      <c r="C12" s="23">
        <f t="shared" si="0"/>
        <v>0.0076388888888888895</v>
      </c>
      <c r="D12" s="23"/>
      <c r="E12" s="23"/>
      <c r="F12" s="23"/>
      <c r="G12" s="23"/>
      <c r="H12" s="23"/>
      <c r="I12" s="25"/>
      <c r="J12" s="27"/>
    </row>
    <row r="13" spans="1:10" ht="25.5" customHeight="1">
      <c r="A13" s="27"/>
      <c r="B13" s="21"/>
      <c r="C13" s="23">
        <f t="shared" si="0"/>
        <v>0.008333333333333333</v>
      </c>
      <c r="D13" s="23"/>
      <c r="E13" s="23"/>
      <c r="F13" s="23"/>
      <c r="G13" s="23"/>
      <c r="H13" s="23"/>
      <c r="I13" s="25"/>
      <c r="J13" s="27"/>
    </row>
    <row r="14" spans="1:10" ht="25.5" customHeight="1">
      <c r="A14" s="27"/>
      <c r="B14" s="21"/>
      <c r="C14" s="23">
        <f t="shared" si="0"/>
        <v>0.009027777777777777</v>
      </c>
      <c r="D14" s="23"/>
      <c r="E14" s="23"/>
      <c r="F14" s="23"/>
      <c r="G14" s="23"/>
      <c r="H14" s="23"/>
      <c r="I14" s="25"/>
      <c r="J14" s="27"/>
    </row>
    <row r="15" spans="1:10" ht="25.5" customHeight="1">
      <c r="A15" s="27"/>
      <c r="B15" s="21"/>
      <c r="C15" s="23">
        <f t="shared" si="0"/>
        <v>0.00972222222222222</v>
      </c>
      <c r="D15" s="23"/>
      <c r="E15" s="23"/>
      <c r="F15" s="23"/>
      <c r="G15" s="23"/>
      <c r="H15" s="23"/>
      <c r="I15" s="25"/>
      <c r="J15" s="27"/>
    </row>
    <row r="16" spans="1:10" ht="25.5" customHeight="1">
      <c r="A16" s="28"/>
      <c r="B16" s="22"/>
      <c r="C16" s="23">
        <f t="shared" si="0"/>
        <v>0.010416666666666664</v>
      </c>
      <c r="D16" s="24"/>
      <c r="E16" s="24"/>
      <c r="F16" s="24"/>
      <c r="G16" s="24"/>
      <c r="H16" s="24"/>
      <c r="I16" s="26"/>
      <c r="J16" s="26"/>
    </row>
    <row r="17" spans="1:10" ht="25.5" customHeight="1">
      <c r="A17" s="28"/>
      <c r="B17" s="22"/>
      <c r="C17" s="23">
        <f t="shared" si="0"/>
        <v>0.011111111111111108</v>
      </c>
      <c r="D17" s="24"/>
      <c r="E17" s="24"/>
      <c r="F17" s="24"/>
      <c r="G17" s="24"/>
      <c r="H17" s="24"/>
      <c r="I17" s="26"/>
      <c r="J17" s="26"/>
    </row>
    <row r="18" spans="1:10" ht="25.5" customHeight="1">
      <c r="A18" s="28"/>
      <c r="B18" s="22"/>
      <c r="C18" s="23">
        <f t="shared" si="0"/>
        <v>0.011805555555555552</v>
      </c>
      <c r="D18" s="24"/>
      <c r="E18" s="24"/>
      <c r="F18" s="24"/>
      <c r="G18" s="24"/>
      <c r="H18" s="24"/>
      <c r="I18" s="26"/>
      <c r="J18" s="26"/>
    </row>
    <row r="19" spans="1:10" ht="25.5" customHeight="1">
      <c r="A19" s="28"/>
      <c r="B19" s="22"/>
      <c r="C19" s="23">
        <f t="shared" si="0"/>
        <v>0.012499999999999995</v>
      </c>
      <c r="D19" s="24"/>
      <c r="E19" s="24"/>
      <c r="F19" s="24"/>
      <c r="G19" s="24"/>
      <c r="H19" s="24"/>
      <c r="I19" s="26"/>
      <c r="J19" s="26"/>
    </row>
    <row r="20" spans="1:10" ht="25.5" customHeight="1">
      <c r="A20" s="28"/>
      <c r="B20" s="22"/>
      <c r="C20" s="23">
        <f t="shared" si="0"/>
        <v>0.01319444444444444</v>
      </c>
      <c r="D20" s="24"/>
      <c r="E20" s="24"/>
      <c r="F20" s="24"/>
      <c r="G20" s="24"/>
      <c r="H20" s="24"/>
      <c r="I20" s="26"/>
      <c r="J20" s="26"/>
    </row>
    <row r="21" spans="1:10" ht="25.5" customHeight="1">
      <c r="A21" s="28"/>
      <c r="B21" s="22"/>
      <c r="C21" s="23">
        <f t="shared" si="0"/>
        <v>0.013888888888888883</v>
      </c>
      <c r="D21" s="24"/>
      <c r="E21" s="24"/>
      <c r="F21" s="24"/>
      <c r="G21" s="24"/>
      <c r="H21" s="24"/>
      <c r="I21" s="26"/>
      <c r="J21" s="26"/>
    </row>
    <row r="22" spans="1:10" ht="25.5" customHeight="1">
      <c r="A22" s="28"/>
      <c r="B22" s="22"/>
      <c r="C22" s="23">
        <f t="shared" si="0"/>
        <v>0.014583333333333327</v>
      </c>
      <c r="D22" s="24"/>
      <c r="E22" s="24"/>
      <c r="F22" s="24"/>
      <c r="G22" s="24"/>
      <c r="H22" s="24"/>
      <c r="I22" s="26"/>
      <c r="J22" s="26"/>
    </row>
    <row r="23" spans="1:10" ht="25.5" customHeight="1">
      <c r="A23" s="28"/>
      <c r="B23" s="22"/>
      <c r="C23" s="23">
        <f t="shared" si="0"/>
        <v>0.01527777777777777</v>
      </c>
      <c r="D23" s="24"/>
      <c r="E23" s="24"/>
      <c r="F23" s="24"/>
      <c r="G23" s="24"/>
      <c r="H23" s="24"/>
      <c r="I23" s="26"/>
      <c r="J23" s="26"/>
    </row>
    <row r="24" spans="1:10" ht="25.5" customHeight="1">
      <c r="A24" s="28"/>
      <c r="B24" s="22"/>
      <c r="C24" s="23">
        <f t="shared" si="0"/>
        <v>0.015972222222222214</v>
      </c>
      <c r="D24" s="24"/>
      <c r="E24" s="24"/>
      <c r="F24" s="24"/>
      <c r="G24" s="24"/>
      <c r="H24" s="24"/>
      <c r="I24" s="26"/>
      <c r="J24" s="26"/>
    </row>
    <row r="25" spans="1:10" ht="25.5" customHeight="1">
      <c r="A25" s="28"/>
      <c r="B25" s="22"/>
      <c r="C25" s="23">
        <f t="shared" si="0"/>
        <v>0.01666666666666666</v>
      </c>
      <c r="D25" s="24"/>
      <c r="E25" s="24"/>
      <c r="F25" s="24"/>
      <c r="G25" s="24"/>
      <c r="H25" s="24"/>
      <c r="I25" s="26"/>
      <c r="J25" s="26"/>
    </row>
    <row r="26" spans="1:10" ht="25.5" customHeight="1">
      <c r="A26" s="28"/>
      <c r="B26" s="22"/>
      <c r="C26" s="23">
        <f t="shared" si="0"/>
        <v>0.017361111111111105</v>
      </c>
      <c r="D26" s="24"/>
      <c r="E26" s="24"/>
      <c r="F26" s="24"/>
      <c r="G26" s="24"/>
      <c r="H26" s="24"/>
      <c r="I26" s="26"/>
      <c r="J26" s="26"/>
    </row>
    <row r="27" spans="1:10" ht="25.5" customHeight="1">
      <c r="A27" s="28"/>
      <c r="B27" s="22"/>
      <c r="C27" s="23">
        <f t="shared" si="0"/>
        <v>0.01805555555555555</v>
      </c>
      <c r="D27" s="24"/>
      <c r="E27" s="24"/>
      <c r="F27" s="24"/>
      <c r="G27" s="24"/>
      <c r="H27" s="24"/>
      <c r="I27" s="26"/>
      <c r="J27" s="26"/>
    </row>
    <row r="28" spans="1:10" ht="25.5" customHeight="1">
      <c r="A28" s="28"/>
      <c r="B28" s="22"/>
      <c r="C28" s="23">
        <f t="shared" si="0"/>
        <v>0.018749999999999996</v>
      </c>
      <c r="D28" s="24"/>
      <c r="E28" s="24"/>
      <c r="F28" s="24"/>
      <c r="G28" s="24"/>
      <c r="H28" s="24"/>
      <c r="I28" s="26"/>
      <c r="J28" s="26"/>
    </row>
    <row r="29" spans="1:10" ht="25.5" customHeight="1">
      <c r="A29" s="28"/>
      <c r="B29" s="22"/>
      <c r="C29" s="23">
        <f t="shared" si="0"/>
        <v>0.01944444444444444</v>
      </c>
      <c r="D29" s="24"/>
      <c r="E29" s="24"/>
      <c r="F29" s="24"/>
      <c r="G29" s="24"/>
      <c r="H29" s="24"/>
      <c r="I29" s="26"/>
      <c r="J29" s="26"/>
    </row>
    <row r="30" spans="1:10" ht="25.5" customHeight="1">
      <c r="A30" s="28"/>
      <c r="B30" s="22"/>
      <c r="C30" s="23">
        <f t="shared" si="0"/>
        <v>0.020138888888888887</v>
      </c>
      <c r="D30" s="24"/>
      <c r="E30" s="24"/>
      <c r="F30" s="24"/>
      <c r="G30" s="24"/>
      <c r="H30" s="24"/>
      <c r="I30" s="26"/>
      <c r="J30" s="26"/>
    </row>
    <row r="31" spans="1:10" ht="25.5" customHeight="1">
      <c r="A31" s="28"/>
      <c r="B31" s="22"/>
      <c r="C31" s="23">
        <f t="shared" si="0"/>
        <v>0.020833333333333332</v>
      </c>
      <c r="D31" s="24"/>
      <c r="E31" s="24"/>
      <c r="F31" s="24"/>
      <c r="G31" s="24"/>
      <c r="H31" s="24"/>
      <c r="I31" s="26"/>
      <c r="J31" s="26"/>
    </row>
  </sheetData>
  <conditionalFormatting sqref="I2:I15">
    <cfRule type="expression" priority="1" dxfId="1" stopIfTrue="1">
      <formula>J2=1</formula>
    </cfRule>
  </conditionalFormatting>
  <printOptions/>
  <pageMargins left="0.2755905511811024" right="0.2755905511811024" top="0.7086614173228347" bottom="0.5118110236220472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M17" sqref="M17"/>
    </sheetView>
  </sheetViews>
  <sheetFormatPr defaultColWidth="9.140625" defaultRowHeight="12.75"/>
  <cols>
    <col min="1" max="1" width="5.57421875" style="16" bestFit="1" customWidth="1"/>
    <col min="2" max="2" width="18.7109375" style="16" bestFit="1" customWidth="1"/>
    <col min="3" max="3" width="3.421875" style="16" customWidth="1"/>
    <col min="4" max="4" width="8.7109375" style="16" customWidth="1"/>
    <col min="5" max="5" width="6.8515625" style="7" customWidth="1"/>
    <col min="6" max="6" width="6.28125" style="7" customWidth="1"/>
    <col min="7" max="7" width="6.57421875" style="7" customWidth="1"/>
    <col min="8" max="8" width="5.140625" style="7" bestFit="1" customWidth="1"/>
    <col min="9" max="9" width="8.7109375" style="7" customWidth="1"/>
    <col min="10" max="10" width="8.28125" style="7" customWidth="1"/>
    <col min="11" max="11" width="10.140625" style="7" customWidth="1"/>
    <col min="12" max="12" width="7.28125" style="7" customWidth="1"/>
    <col min="13" max="13" width="11.28125" style="7" customWidth="1"/>
    <col min="14" max="14" width="7.57421875" style="7" customWidth="1"/>
    <col min="15" max="15" width="8.421875" style="7" customWidth="1"/>
    <col min="16" max="16" width="6.140625" style="7" customWidth="1"/>
    <col min="17" max="17" width="20.00390625" style="16" customWidth="1"/>
    <col min="18" max="16384" width="8.8515625" style="16" customWidth="1"/>
  </cols>
  <sheetData>
    <row r="1" spans="1:17" ht="12.75">
      <c r="A1" s="14" t="s">
        <v>181</v>
      </c>
      <c r="B1" s="14" t="s">
        <v>1</v>
      </c>
      <c r="C1" s="14" t="s">
        <v>136</v>
      </c>
      <c r="D1" s="14" t="s">
        <v>168</v>
      </c>
      <c r="E1" s="49">
        <v>0.7902777777777777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5" t="s">
        <v>11</v>
      </c>
      <c r="Q1" s="14" t="s">
        <v>1</v>
      </c>
    </row>
    <row r="2" spans="1:17" ht="12.75">
      <c r="A2" s="43">
        <f>IF(ISBLANK(L2),"",IF(N2="dnf","dnf",RANK(L2,L$2:L$19,1)))</f>
        <v>1</v>
      </c>
      <c r="B2" s="17" t="s">
        <v>138</v>
      </c>
      <c r="C2" s="42"/>
      <c r="D2" s="48">
        <v>0.7923958333333333</v>
      </c>
      <c r="E2" s="29">
        <f aca="true" t="shared" si="0" ref="E2:E19">IF(ISBLANK($D2),"",D2-E$1)</f>
        <v>0.0021180555555555536</v>
      </c>
      <c r="F2" s="5">
        <v>0.00599537037037037</v>
      </c>
      <c r="G2" s="30">
        <f>IF(F2="dnf","dnf",IF(ISBLANK(F2),"",F2-E2))</f>
        <v>0.003877314814814816</v>
      </c>
      <c r="H2" s="31">
        <f aca="true" t="shared" si="1" ref="H2:H19">IF(ISBLANK(F2),"",IF(F2="dnf","dnf",RANK(G2,G$2:G$19,1)))</f>
        <v>13</v>
      </c>
      <c r="I2" s="5">
        <v>0.030162037037037032</v>
      </c>
      <c r="J2" s="30">
        <f aca="true" t="shared" si="2" ref="J2:J18">IF(I2="dnf","dnf",IF(ISBLANK(I2),"",I2-F2))</f>
        <v>0.024166666666666663</v>
      </c>
      <c r="K2" s="31">
        <f aca="true" t="shared" si="3" ref="K2:K18">IF(ISBLANK(I2),"",IF(I2="dnf","dnf",RANK(J2,J$2:J$19,1)))</f>
        <v>13</v>
      </c>
      <c r="L2" s="5">
        <v>0.04430555555555555</v>
      </c>
      <c r="M2" s="30">
        <f aca="true" t="shared" si="4" ref="M2:M18">IF(L2="dnf","dnf",IF(ISBLANK(L2),"",L2-I2))</f>
        <v>0.014143518518518517</v>
      </c>
      <c r="N2" s="31">
        <f aca="true" t="shared" si="5" ref="N2:N18">IF(ISBLANK(L2),"",IF(L2="dnf","dnf",RANK(M2,M$2:M$19,1)))</f>
        <v>10</v>
      </c>
      <c r="O2" s="30">
        <f>IF(L2="dnf","dnf",IF(ISBLANK(L2),"",G2+J2+M2))</f>
        <v>0.042187499999999996</v>
      </c>
      <c r="P2" s="31">
        <f aca="true" t="shared" si="6" ref="P2:P19">IF(ISBLANK(L2),"",IF(N2="dnf","dnf",RANK(O2,O$2:O$19,1)))</f>
        <v>12</v>
      </c>
      <c r="Q2" s="32" t="str">
        <f>B2</f>
        <v>Lee Wagstaff</v>
      </c>
    </row>
    <row r="3" spans="1:17" ht="12.75">
      <c r="A3" s="43">
        <f aca="true" t="shared" si="7" ref="A3:A19">IF(ISBLANK(L3),"",IF(N3="dnf","dnf",RANK(L3,L$2:L$19,1)))</f>
        <v>2</v>
      </c>
      <c r="B3" s="17" t="s">
        <v>173</v>
      </c>
      <c r="C3" s="42"/>
      <c r="D3" s="48">
        <v>0.7986111111111112</v>
      </c>
      <c r="E3" s="29">
        <f>IF(ISBLANK($D3),"",D3-E$1)</f>
        <v>0.008333333333333415</v>
      </c>
      <c r="F3" s="5">
        <v>0.01136574074074074</v>
      </c>
      <c r="G3" s="30">
        <f aca="true" t="shared" si="8" ref="G3:G15">IF(F3="dnf","dnf",IF(ISBLANK(F3),"",F3-E3))</f>
        <v>0.0030324074074073257</v>
      </c>
      <c r="H3" s="31">
        <f t="shared" si="1"/>
        <v>1</v>
      </c>
      <c r="I3" s="5">
        <v>0.03357638888888889</v>
      </c>
      <c r="J3" s="30">
        <f>IF(I3="dnf","dnf",IF(ISBLANK(I3),"",I3-F3))</f>
        <v>0.022210648148148153</v>
      </c>
      <c r="K3" s="31">
        <f t="shared" si="3"/>
        <v>8</v>
      </c>
      <c r="L3" s="5">
        <v>0.04476851851851852</v>
      </c>
      <c r="M3" s="30">
        <f>IF(L3="dnf","dnf",IF(ISBLANK(L3),"",L3-I3))</f>
        <v>0.011192129629629628</v>
      </c>
      <c r="N3" s="31">
        <f t="shared" si="5"/>
        <v>1</v>
      </c>
      <c r="O3" s="30">
        <f aca="true" t="shared" si="9" ref="O3:O15">IF(L3="dnf","dnf",IF(ISBLANK(L3),"",G3+J3+M3))</f>
        <v>0.036435185185185105</v>
      </c>
      <c r="P3" s="31">
        <f t="shared" si="6"/>
        <v>1</v>
      </c>
      <c r="Q3" s="32" t="str">
        <f aca="true" t="shared" si="10" ref="Q3:Q15">B3</f>
        <v>Ian Harkness</v>
      </c>
    </row>
    <row r="4" spans="1:17" ht="12.75">
      <c r="A4" s="43">
        <f t="shared" si="7"/>
        <v>3</v>
      </c>
      <c r="B4" s="17" t="s">
        <v>100</v>
      </c>
      <c r="C4" s="42"/>
      <c r="D4" s="48">
        <v>0.7937962962962963</v>
      </c>
      <c r="E4" s="29">
        <f>IF(ISBLANK($D4),"",D4-E$1)</f>
        <v>0.0035185185185185874</v>
      </c>
      <c r="F4" s="5">
        <v>0.007141203703703704</v>
      </c>
      <c r="G4" s="30">
        <f t="shared" si="8"/>
        <v>0.003622685185185117</v>
      </c>
      <c r="H4" s="31">
        <f t="shared" si="1"/>
        <v>6</v>
      </c>
      <c r="I4" s="5">
        <v>0.031180555555555555</v>
      </c>
      <c r="J4" s="30">
        <f>IF(I4="dnf","dnf",IF(ISBLANK(I4),"",I4-F4))</f>
        <v>0.02403935185185185</v>
      </c>
      <c r="K4" s="31">
        <f t="shared" si="3"/>
        <v>12</v>
      </c>
      <c r="L4" s="5">
        <v>0.045335648148148146</v>
      </c>
      <c r="M4" s="30">
        <f>IF(L4="dnf","dnf",IF(ISBLANK(L4),"",L4-I4))</f>
        <v>0.01415509259259259</v>
      </c>
      <c r="N4" s="31">
        <f t="shared" si="5"/>
        <v>11</v>
      </c>
      <c r="O4" s="30">
        <f t="shared" si="9"/>
        <v>0.04181712962962956</v>
      </c>
      <c r="P4" s="31">
        <f t="shared" si="6"/>
        <v>10</v>
      </c>
      <c r="Q4" s="32" t="str">
        <f t="shared" si="10"/>
        <v>Paul Evans</v>
      </c>
    </row>
    <row r="5" spans="1:17" ht="12.75">
      <c r="A5" s="43">
        <f t="shared" si="7"/>
        <v>4</v>
      </c>
      <c r="B5" s="17" t="s">
        <v>145</v>
      </c>
      <c r="C5" s="42"/>
      <c r="D5" s="48">
        <v>0.7918055555555555</v>
      </c>
      <c r="E5" s="29">
        <f>IF(ISBLANK($D5),"",D5-E$1)</f>
        <v>0.0015277777777777946</v>
      </c>
      <c r="F5" s="5">
        <v>0.00568287037037037</v>
      </c>
      <c r="G5" s="30">
        <f t="shared" si="8"/>
        <v>0.004155092592592576</v>
      </c>
      <c r="H5" s="31">
        <f t="shared" si="1"/>
        <v>15</v>
      </c>
      <c r="I5" s="5">
        <v>0.031122685185185187</v>
      </c>
      <c r="J5" s="30">
        <f>IF(I5="dnf","dnf",IF(ISBLANK(I5),"",I5-F5))</f>
        <v>0.025439814814814818</v>
      </c>
      <c r="K5" s="31">
        <f t="shared" si="3"/>
        <v>16</v>
      </c>
      <c r="L5" s="5">
        <v>0.04598379629629629</v>
      </c>
      <c r="M5" s="30">
        <f>IF(L5="dnf","dnf",IF(ISBLANK(L5),"",L5-I5))</f>
        <v>0.014861111111111106</v>
      </c>
      <c r="N5" s="31">
        <f t="shared" si="5"/>
        <v>13</v>
      </c>
      <c r="O5" s="30">
        <f t="shared" si="9"/>
        <v>0.0444560185185185</v>
      </c>
      <c r="P5" s="31">
        <f t="shared" si="6"/>
        <v>16</v>
      </c>
      <c r="Q5" s="32" t="str">
        <f t="shared" si="10"/>
        <v>Hendriette Thorn</v>
      </c>
    </row>
    <row r="6" spans="1:17" ht="12.75">
      <c r="A6" s="43">
        <f t="shared" si="7"/>
        <v>5</v>
      </c>
      <c r="B6" s="17" t="s">
        <v>112</v>
      </c>
      <c r="C6" s="42"/>
      <c r="D6" s="48">
        <v>0.799212962962963</v>
      </c>
      <c r="E6" s="29">
        <f t="shared" si="0"/>
        <v>0.008935185185185213</v>
      </c>
      <c r="F6" s="5">
        <v>0.012418981481481482</v>
      </c>
      <c r="G6" s="30">
        <f t="shared" si="8"/>
        <v>0.0034837962962962696</v>
      </c>
      <c r="H6" s="31">
        <f t="shared" si="1"/>
        <v>3</v>
      </c>
      <c r="I6" s="5">
        <v>0.03311342592592593</v>
      </c>
      <c r="J6" s="30">
        <f>IF(I6="dnf","dnf",IF(ISBLANK(I6),"",I6-F6))</f>
        <v>0.020694444444444446</v>
      </c>
      <c r="K6" s="31">
        <f t="shared" si="3"/>
        <v>2</v>
      </c>
      <c r="L6" s="5">
        <v>0.046064814814814815</v>
      </c>
      <c r="M6" s="30">
        <f>IF(L6="dnf","dnf",IF(ISBLANK(L6),"",L6-I6))</f>
        <v>0.012951388888888887</v>
      </c>
      <c r="N6" s="31">
        <f t="shared" si="5"/>
        <v>3</v>
      </c>
      <c r="O6" s="30">
        <f t="shared" si="9"/>
        <v>0.0371296296296296</v>
      </c>
      <c r="P6" s="31">
        <f t="shared" si="6"/>
        <v>3</v>
      </c>
      <c r="Q6" s="32" t="str">
        <f t="shared" si="10"/>
        <v>Jerry Greatorex</v>
      </c>
    </row>
    <row r="7" spans="1:17" ht="12.75">
      <c r="A7" s="43">
        <f t="shared" si="7"/>
        <v>6</v>
      </c>
      <c r="B7" s="17" t="s">
        <v>39</v>
      </c>
      <c r="C7" s="42"/>
      <c r="D7" s="48">
        <v>0.7991435185185186</v>
      </c>
      <c r="E7" s="29">
        <f t="shared" si="0"/>
        <v>0.008865740740740868</v>
      </c>
      <c r="F7" s="5">
        <v>0.012534722222222223</v>
      </c>
      <c r="G7" s="30">
        <f>IF(F7="dnf","dnf",IF(ISBLANK(F7),"",F7-E7))</f>
        <v>0.0036689814814813548</v>
      </c>
      <c r="H7" s="31">
        <f t="shared" si="1"/>
        <v>10</v>
      </c>
      <c r="I7" s="5">
        <v>0.033171296296296296</v>
      </c>
      <c r="J7" s="30">
        <f t="shared" si="2"/>
        <v>0.02063657407407407</v>
      </c>
      <c r="K7" s="31">
        <f t="shared" si="3"/>
        <v>1</v>
      </c>
      <c r="L7" s="5">
        <v>0.04631944444444444</v>
      </c>
      <c r="M7" s="30">
        <f t="shared" si="4"/>
        <v>0.013148148148148145</v>
      </c>
      <c r="N7" s="31">
        <f t="shared" si="5"/>
        <v>5</v>
      </c>
      <c r="O7" s="30">
        <f>IF(L7="dnf","dnf",IF(ISBLANK(L7),"",G7+J7+M7))</f>
        <v>0.03745370370370357</v>
      </c>
      <c r="P7" s="31">
        <f t="shared" si="6"/>
        <v>4</v>
      </c>
      <c r="Q7" s="32" t="str">
        <f>B7</f>
        <v>James Griffiths</v>
      </c>
    </row>
    <row r="8" spans="1:17" ht="12.75">
      <c r="A8" s="43">
        <f t="shared" si="7"/>
        <v>7</v>
      </c>
      <c r="B8" s="17" t="s">
        <v>160</v>
      </c>
      <c r="C8" s="42"/>
      <c r="D8" s="48">
        <v>0.7979166666666666</v>
      </c>
      <c r="E8" s="29">
        <f t="shared" si="0"/>
        <v>0.007638888888888862</v>
      </c>
      <c r="F8" s="5">
        <v>0.011261574074074071</v>
      </c>
      <c r="G8" s="30">
        <f t="shared" si="8"/>
        <v>0.0036226851851852097</v>
      </c>
      <c r="H8" s="31">
        <f t="shared" si="1"/>
        <v>8</v>
      </c>
      <c r="I8" s="5">
        <v>0.0325</v>
      </c>
      <c r="J8" s="30">
        <f t="shared" si="2"/>
        <v>0.02123842592592593</v>
      </c>
      <c r="K8" s="31">
        <f t="shared" si="3"/>
        <v>5</v>
      </c>
      <c r="L8" s="5">
        <v>0.046504629629629625</v>
      </c>
      <c r="M8" s="30">
        <f t="shared" si="4"/>
        <v>0.014004629629629624</v>
      </c>
      <c r="N8" s="31">
        <f t="shared" si="5"/>
        <v>9</v>
      </c>
      <c r="O8" s="30">
        <f t="shared" si="9"/>
        <v>0.03886574074074076</v>
      </c>
      <c r="P8" s="31">
        <f t="shared" si="6"/>
        <v>6</v>
      </c>
      <c r="Q8" s="32" t="str">
        <f t="shared" si="10"/>
        <v>Robert Wilkinson</v>
      </c>
    </row>
    <row r="9" spans="1:17" ht="12.75">
      <c r="A9" s="43">
        <f t="shared" si="7"/>
        <v>8</v>
      </c>
      <c r="B9" s="17" t="s">
        <v>118</v>
      </c>
      <c r="C9" s="42"/>
      <c r="D9" s="48">
        <v>0.8000115740740741</v>
      </c>
      <c r="E9" s="29">
        <f t="shared" si="0"/>
        <v>0.009733796296296338</v>
      </c>
      <c r="F9" s="5">
        <v>0.013356481481481483</v>
      </c>
      <c r="G9" s="30">
        <f t="shared" si="8"/>
        <v>0.0036226851851851455</v>
      </c>
      <c r="H9" s="31">
        <f t="shared" si="1"/>
        <v>7</v>
      </c>
      <c r="I9" s="5">
        <v>0.034131944444444444</v>
      </c>
      <c r="J9" s="30">
        <f t="shared" si="2"/>
        <v>0.02077546296296296</v>
      </c>
      <c r="K9" s="31">
        <f t="shared" si="3"/>
        <v>3</v>
      </c>
      <c r="L9" s="5">
        <v>0.04671296296296296</v>
      </c>
      <c r="M9" s="30">
        <f t="shared" si="4"/>
        <v>0.01258101851851852</v>
      </c>
      <c r="N9" s="31">
        <f t="shared" si="5"/>
        <v>2</v>
      </c>
      <c r="O9" s="30">
        <f t="shared" si="9"/>
        <v>0.036979166666666625</v>
      </c>
      <c r="P9" s="31">
        <f t="shared" si="6"/>
        <v>2</v>
      </c>
      <c r="Q9" s="32" t="str">
        <f t="shared" si="10"/>
        <v>Jim McConnel</v>
      </c>
    </row>
    <row r="10" spans="1:17" ht="12.75">
      <c r="A10" s="43">
        <f t="shared" si="7"/>
        <v>9</v>
      </c>
      <c r="B10" s="17" t="s">
        <v>16</v>
      </c>
      <c r="C10" s="42"/>
      <c r="D10" s="48">
        <v>0.7959953703703704</v>
      </c>
      <c r="E10" s="29">
        <f t="shared" si="0"/>
        <v>0.005717592592592635</v>
      </c>
      <c r="F10" s="5">
        <v>0.009699074074074074</v>
      </c>
      <c r="G10" s="30">
        <f t="shared" si="8"/>
        <v>0.003981481481481438</v>
      </c>
      <c r="H10" s="31">
        <f t="shared" si="1"/>
        <v>14</v>
      </c>
      <c r="I10" s="5">
        <v>0.0315625</v>
      </c>
      <c r="J10" s="30">
        <f t="shared" si="2"/>
        <v>0.021863425925925925</v>
      </c>
      <c r="K10" s="31">
        <f t="shared" si="3"/>
        <v>6</v>
      </c>
      <c r="L10" s="5">
        <v>0.04673611111111111</v>
      </c>
      <c r="M10" s="30">
        <f t="shared" si="4"/>
        <v>0.01517361111111111</v>
      </c>
      <c r="N10" s="31">
        <f t="shared" si="5"/>
        <v>14</v>
      </c>
      <c r="O10" s="30">
        <f t="shared" si="9"/>
        <v>0.041018518518518475</v>
      </c>
      <c r="P10" s="31">
        <f t="shared" si="6"/>
        <v>9</v>
      </c>
      <c r="Q10" s="32" t="str">
        <f t="shared" si="10"/>
        <v>Robert Rickman</v>
      </c>
    </row>
    <row r="11" spans="1:17" ht="12.75">
      <c r="A11" s="43">
        <f t="shared" si="7"/>
        <v>10</v>
      </c>
      <c r="B11" s="17" t="s">
        <v>148</v>
      </c>
      <c r="C11" s="42"/>
      <c r="D11" s="48">
        <v>0.7965162037037037</v>
      </c>
      <c r="E11" s="29">
        <f t="shared" si="0"/>
        <v>0.006238425925925939</v>
      </c>
      <c r="F11" s="5">
        <v>0.009699074074074074</v>
      </c>
      <c r="G11" s="30">
        <f t="shared" si="8"/>
        <v>0.0034606481481481346</v>
      </c>
      <c r="H11" s="31">
        <f t="shared" si="1"/>
        <v>2</v>
      </c>
      <c r="I11" s="5">
        <v>0.033171296296296296</v>
      </c>
      <c r="J11" s="30">
        <f t="shared" si="2"/>
        <v>0.02347222222222222</v>
      </c>
      <c r="K11" s="31">
        <f t="shared" si="3"/>
        <v>10</v>
      </c>
      <c r="L11" s="5">
        <v>0.04675925925925926</v>
      </c>
      <c r="M11" s="30">
        <f t="shared" si="4"/>
        <v>0.013587962962962961</v>
      </c>
      <c r="N11" s="31">
        <f t="shared" si="5"/>
        <v>6</v>
      </c>
      <c r="O11" s="30">
        <f t="shared" si="9"/>
        <v>0.04052083333333332</v>
      </c>
      <c r="P11" s="31">
        <f t="shared" si="6"/>
        <v>7</v>
      </c>
      <c r="Q11" s="32" t="str">
        <f t="shared" si="10"/>
        <v>Nick Hales</v>
      </c>
    </row>
    <row r="12" spans="1:17" ht="12.75">
      <c r="A12" s="43">
        <f t="shared" si="7"/>
        <v>11</v>
      </c>
      <c r="B12" s="17" t="s">
        <v>26</v>
      </c>
      <c r="C12" s="42"/>
      <c r="D12" s="48">
        <v>0.7912847222222222</v>
      </c>
      <c r="E12" s="29">
        <f t="shared" si="0"/>
        <v>0.0010069444444444908</v>
      </c>
      <c r="F12" s="5">
        <v>0.005509259259259259</v>
      </c>
      <c r="G12" s="30">
        <f t="shared" si="8"/>
        <v>0.004502314814814768</v>
      </c>
      <c r="H12" s="31">
        <f t="shared" si="1"/>
        <v>18</v>
      </c>
      <c r="I12" s="5">
        <v>0.031099537037037037</v>
      </c>
      <c r="J12" s="30">
        <f t="shared" si="2"/>
        <v>0.025590277777777778</v>
      </c>
      <c r="K12" s="31">
        <f t="shared" si="3"/>
        <v>17</v>
      </c>
      <c r="L12" s="5">
        <v>0.0474537037037037</v>
      </c>
      <c r="M12" s="30">
        <f t="shared" si="4"/>
        <v>0.016354166666666663</v>
      </c>
      <c r="N12" s="31">
        <f>IF(ISBLANK(L12),"",IF(L12="dnf","dnf",RANK(M12,M$2:M$19,1)))</f>
        <v>16</v>
      </c>
      <c r="O12" s="30">
        <f t="shared" si="9"/>
        <v>0.04644675925925921</v>
      </c>
      <c r="P12" s="31">
        <f t="shared" si="6"/>
        <v>17</v>
      </c>
      <c r="Q12" s="32" t="str">
        <f t="shared" si="10"/>
        <v>Marie-Anne Fischer</v>
      </c>
    </row>
    <row r="13" spans="1:17" ht="12.75">
      <c r="A13" s="43">
        <f t="shared" si="7"/>
        <v>12</v>
      </c>
      <c r="B13" s="17" t="s">
        <v>120</v>
      </c>
      <c r="C13" s="42"/>
      <c r="D13" s="48">
        <v>0.8000115740740741</v>
      </c>
      <c r="E13" s="29">
        <f t="shared" si="0"/>
        <v>0.009733796296296338</v>
      </c>
      <c r="F13" s="5">
        <v>0.013414351851851851</v>
      </c>
      <c r="G13" s="30">
        <f t="shared" si="8"/>
        <v>0.0036805555555555133</v>
      </c>
      <c r="H13" s="31">
        <f t="shared" si="1"/>
        <v>11</v>
      </c>
      <c r="I13" s="5">
        <v>0.0346412037037037</v>
      </c>
      <c r="J13" s="30">
        <f t="shared" si="2"/>
        <v>0.02122685185185185</v>
      </c>
      <c r="K13" s="31">
        <f t="shared" si="3"/>
        <v>4</v>
      </c>
      <c r="L13" s="5">
        <v>0.04762731481481481</v>
      </c>
      <c r="M13" s="30">
        <f t="shared" si="4"/>
        <v>0.012986111111111108</v>
      </c>
      <c r="N13" s="31">
        <f t="shared" si="5"/>
        <v>4</v>
      </c>
      <c r="O13" s="30">
        <f t="shared" si="9"/>
        <v>0.03789351851851847</v>
      </c>
      <c r="P13" s="31">
        <f t="shared" si="6"/>
        <v>5</v>
      </c>
      <c r="Q13" s="32" t="str">
        <f t="shared" si="10"/>
        <v>Jim Thorn</v>
      </c>
    </row>
    <row r="14" spans="1:17" ht="12.75">
      <c r="A14" s="43">
        <f t="shared" si="7"/>
        <v>13</v>
      </c>
      <c r="B14" s="17" t="s">
        <v>178</v>
      </c>
      <c r="C14" s="42"/>
      <c r="D14" s="48">
        <v>0.7955324074074074</v>
      </c>
      <c r="E14" s="29">
        <f t="shared" si="0"/>
        <v>0.005254629629629637</v>
      </c>
      <c r="F14" s="5">
        <v>0.00875</v>
      </c>
      <c r="G14" s="30">
        <f t="shared" si="8"/>
        <v>0.003495370370370364</v>
      </c>
      <c r="H14" s="31">
        <f t="shared" si="1"/>
        <v>4</v>
      </c>
      <c r="I14" s="5">
        <v>0.034074074074074076</v>
      </c>
      <c r="J14" s="30">
        <f t="shared" si="2"/>
        <v>0.025324074074074075</v>
      </c>
      <c r="K14" s="31">
        <f t="shared" si="3"/>
        <v>15</v>
      </c>
      <c r="L14" s="5">
        <v>0.04771990740740741</v>
      </c>
      <c r="M14" s="30">
        <f t="shared" si="4"/>
        <v>0.013645833333333336</v>
      </c>
      <c r="N14" s="31">
        <f t="shared" si="5"/>
        <v>7</v>
      </c>
      <c r="O14" s="30">
        <f t="shared" si="9"/>
        <v>0.042465277777777775</v>
      </c>
      <c r="P14" s="31">
        <f t="shared" si="6"/>
        <v>13</v>
      </c>
      <c r="Q14" s="32" t="str">
        <f t="shared" si="10"/>
        <v>Julian Hehir</v>
      </c>
    </row>
    <row r="15" spans="1:17" ht="12.75">
      <c r="A15" s="43">
        <f t="shared" si="7"/>
        <v>14</v>
      </c>
      <c r="B15" s="17" t="s">
        <v>152</v>
      </c>
      <c r="C15" s="42"/>
      <c r="D15" s="48">
        <v>0.7955324074074074</v>
      </c>
      <c r="E15" s="29">
        <f t="shared" si="0"/>
        <v>0.005254629629629637</v>
      </c>
      <c r="F15" s="5">
        <v>0.008796296296296297</v>
      </c>
      <c r="G15" s="30">
        <f t="shared" si="8"/>
        <v>0.00354166666666666</v>
      </c>
      <c r="H15" s="31">
        <f t="shared" si="1"/>
        <v>5</v>
      </c>
      <c r="I15" s="5">
        <v>0.034074074074074076</v>
      </c>
      <c r="J15" s="30">
        <f t="shared" si="2"/>
        <v>0.02527777777777778</v>
      </c>
      <c r="K15" s="31">
        <f t="shared" si="3"/>
        <v>14</v>
      </c>
      <c r="L15" s="5">
        <v>0.047731481481481486</v>
      </c>
      <c r="M15" s="30">
        <f t="shared" si="4"/>
        <v>0.01365740740740741</v>
      </c>
      <c r="N15" s="31">
        <f t="shared" si="5"/>
        <v>8</v>
      </c>
      <c r="O15" s="30">
        <f t="shared" si="9"/>
        <v>0.04247685185185185</v>
      </c>
      <c r="P15" s="31">
        <f t="shared" si="6"/>
        <v>14</v>
      </c>
      <c r="Q15" s="32" t="str">
        <f t="shared" si="10"/>
        <v>Richard Dunbabin</v>
      </c>
    </row>
    <row r="16" spans="1:17" ht="12.75">
      <c r="A16" s="43">
        <f t="shared" si="7"/>
        <v>15</v>
      </c>
      <c r="B16" s="17" t="s">
        <v>143</v>
      </c>
      <c r="C16" s="42"/>
      <c r="D16" s="48">
        <v>0.7965162037037037</v>
      </c>
      <c r="E16" s="29">
        <f t="shared" si="0"/>
        <v>0.006238425925925939</v>
      </c>
      <c r="F16" s="5">
        <v>0.009884259259259258</v>
      </c>
      <c r="G16" s="30">
        <f>IF(F16="dnf","dnf",IF(ISBLANK(F16),"",F16-E16))</f>
        <v>0.0036458333333333186</v>
      </c>
      <c r="H16" s="31">
        <f t="shared" si="1"/>
        <v>9</v>
      </c>
      <c r="I16" s="5">
        <v>0.033587962962962965</v>
      </c>
      <c r="J16" s="30">
        <f t="shared" si="2"/>
        <v>0.023703703703703706</v>
      </c>
      <c r="K16" s="31">
        <f t="shared" si="3"/>
        <v>11</v>
      </c>
      <c r="L16" s="5">
        <v>0.04805555555555555</v>
      </c>
      <c r="M16" s="30">
        <f t="shared" si="4"/>
        <v>0.014467592592592587</v>
      </c>
      <c r="N16" s="31">
        <f t="shared" si="5"/>
        <v>12</v>
      </c>
      <c r="O16" s="30">
        <f>IF(L16="dnf","dnf",IF(ISBLANK(L16),"",G16+J16+M16))</f>
        <v>0.041817129629629614</v>
      </c>
      <c r="P16" s="31">
        <f t="shared" si="6"/>
        <v>11</v>
      </c>
      <c r="Q16" s="32" t="str">
        <f>B16</f>
        <v>Philip Kaisary</v>
      </c>
    </row>
    <row r="17" spans="1:17" ht="12.75">
      <c r="A17" s="43">
        <f t="shared" si="7"/>
        <v>16</v>
      </c>
      <c r="B17" s="17" t="s">
        <v>18</v>
      </c>
      <c r="C17" s="42"/>
      <c r="D17" s="48">
        <v>0.7990046296296297</v>
      </c>
      <c r="E17" s="29">
        <f t="shared" si="0"/>
        <v>0.008726851851851958</v>
      </c>
      <c r="F17" s="5">
        <v>0.012418981481481482</v>
      </c>
      <c r="G17" s="30">
        <f>IF(F17="dnf","dnf",IF(ISBLANK(F17),"",F17-E17))</f>
        <v>0.0036921296296295245</v>
      </c>
      <c r="H17" s="31">
        <f t="shared" si="1"/>
        <v>12</v>
      </c>
      <c r="I17" s="5">
        <v>0.03435185185185185</v>
      </c>
      <c r="J17" s="30">
        <f t="shared" si="2"/>
        <v>0.021932870370370366</v>
      </c>
      <c r="K17" s="31">
        <f t="shared" si="3"/>
        <v>7</v>
      </c>
      <c r="L17" s="5">
        <v>0.04969907407407407</v>
      </c>
      <c r="M17" s="30">
        <f t="shared" si="4"/>
        <v>0.01534722222222222</v>
      </c>
      <c r="N17" s="31">
        <f t="shared" si="5"/>
        <v>15</v>
      </c>
      <c r="O17" s="30">
        <f>IF(L17="dnf","dnf",IF(ISBLANK(L17),"",G17+J17+M17))</f>
        <v>0.04097222222222211</v>
      </c>
      <c r="P17" s="31">
        <f t="shared" si="6"/>
        <v>8</v>
      </c>
      <c r="Q17" s="32" t="str">
        <f>B17</f>
        <v>Ben Johnson</v>
      </c>
    </row>
    <row r="18" spans="1:17" ht="12.75">
      <c r="A18" s="43">
        <f t="shared" si="7"/>
        <v>17</v>
      </c>
      <c r="B18" s="17" t="s">
        <v>169</v>
      </c>
      <c r="C18" s="42"/>
      <c r="D18" s="48">
        <v>0.7986111111111112</v>
      </c>
      <c r="E18" s="29">
        <f t="shared" si="0"/>
        <v>0.008333333333333415</v>
      </c>
      <c r="F18" s="5">
        <v>0.012685185185185183</v>
      </c>
      <c r="G18" s="30">
        <f>IF(F18="dnf","dnf",IF(ISBLANK(F18),"",F18-E18))</f>
        <v>0.004351851851851768</v>
      </c>
      <c r="H18" s="31">
        <f t="shared" si="1"/>
        <v>17</v>
      </c>
      <c r="I18" s="5">
        <v>0.035</v>
      </c>
      <c r="J18" s="30">
        <f t="shared" si="2"/>
        <v>0.022314814814814822</v>
      </c>
      <c r="K18" s="31">
        <f t="shared" si="3"/>
        <v>9</v>
      </c>
      <c r="L18" s="5">
        <v>0.05178240740740741</v>
      </c>
      <c r="M18" s="30">
        <f t="shared" si="4"/>
        <v>0.016782407407407406</v>
      </c>
      <c r="N18" s="31">
        <f t="shared" si="5"/>
        <v>17</v>
      </c>
      <c r="O18" s="30">
        <f>IF(L18="dnf","dnf",IF(ISBLANK(L18),"",G18+J18+M18))</f>
        <v>0.043449074074073994</v>
      </c>
      <c r="P18" s="31">
        <f t="shared" si="6"/>
        <v>15</v>
      </c>
      <c r="Q18" s="32" t="str">
        <f>B18</f>
        <v>Hsu Min Chung</v>
      </c>
    </row>
    <row r="19" spans="1:17" ht="12.75">
      <c r="A19" s="43" t="str">
        <f t="shared" si="7"/>
        <v>dnf</v>
      </c>
      <c r="B19" s="17" t="s">
        <v>144</v>
      </c>
      <c r="C19" s="42"/>
      <c r="D19" s="48">
        <v>0.790324074074074</v>
      </c>
      <c r="E19" s="29">
        <f t="shared" si="0"/>
        <v>4.6296296296266526E-05</v>
      </c>
      <c r="F19" s="5">
        <v>0.0043055555555555555</v>
      </c>
      <c r="G19" s="30">
        <f>IF(F19="dnf","dnf",IF(ISBLANK(F19),"",F19-E19))</f>
        <v>0.004259259259259289</v>
      </c>
      <c r="H19" s="31">
        <f t="shared" si="1"/>
        <v>16</v>
      </c>
      <c r="I19" s="5">
        <v>0.03190972222222222</v>
      </c>
      <c r="J19" s="30">
        <f>IF(I19="dnf","dnf",IF(ISBLANK(I19),"",I19-F19))</f>
        <v>0.027604166666666666</v>
      </c>
      <c r="K19" s="31">
        <f>IF(ISBLANK(I19),"",IF(I19="dnf","dnf",RANK(J19,J$2:J$19,1)))</f>
        <v>18</v>
      </c>
      <c r="L19" s="5" t="s">
        <v>12</v>
      </c>
      <c r="M19" s="30" t="str">
        <f>IF(L19="dnf","dnf",IF(ISBLANK(L19),"",L19-I19))</f>
        <v>dnf</v>
      </c>
      <c r="N19" s="31" t="str">
        <f>IF(ISBLANK(L19),"",IF(L19="dnf","dnf",RANK(M19,M$2:M$19,1)))</f>
        <v>dnf</v>
      </c>
      <c r="O19" s="30" t="str">
        <f>IF(L19="dnf","dnf",IF(ISBLANK(L19),"",G19+J19+M19))</f>
        <v>dnf</v>
      </c>
      <c r="P19" s="31" t="str">
        <f t="shared" si="6"/>
        <v>dnf</v>
      </c>
      <c r="Q19" s="32" t="str">
        <f>B19</f>
        <v>Tamara Berthoud</v>
      </c>
    </row>
  </sheetData>
  <conditionalFormatting sqref="J2:J19 G2:G19 M2:M19">
    <cfRule type="expression" priority="1" dxfId="1" stopIfTrue="1">
      <formula>H2=1</formula>
    </cfRule>
  </conditionalFormatting>
  <conditionalFormatting sqref="O2:O19">
    <cfRule type="expression" priority="2" dxfId="1" stopIfTrue="1">
      <formula>A2=1</formula>
    </cfRule>
  </conditionalFormatting>
  <printOptions/>
  <pageMargins left="0.75" right="0.75" top="0.48" bottom="0.5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workbookViewId="0" topLeftCell="A1">
      <pane xSplit="16" ySplit="1" topLeftCell="Z2" activePane="bottomRight" state="frozen"/>
      <selection pane="topLeft" activeCell="A1" sqref="A1"/>
      <selection pane="topRight" activeCell="Q1" sqref="Q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28125" style="0" bestFit="1" customWidth="1"/>
    <col min="2" max="2" width="8.140625" style="11" customWidth="1"/>
    <col min="3" max="3" width="18.00390625" style="0" bestFit="1" customWidth="1"/>
    <col min="4" max="4" width="2.28125" style="0" bestFit="1" customWidth="1"/>
    <col min="5" max="5" width="2.28125" style="0" customWidth="1"/>
    <col min="6" max="6" width="3.28125" style="0" customWidth="1"/>
    <col min="7" max="15" width="3.28125" style="0" bestFit="1" customWidth="1"/>
    <col min="16" max="16" width="3.28125" style="0" customWidth="1"/>
    <col min="17" max="17" width="7.57421875" style="0" bestFit="1" customWidth="1"/>
    <col min="18" max="18" width="3.28125" style="0" bestFit="1" customWidth="1"/>
    <col min="19" max="19" width="5.57421875" style="3" bestFit="1" customWidth="1"/>
    <col min="20" max="20" width="3.28125" style="3" bestFit="1" customWidth="1"/>
    <col min="21" max="21" width="5.57421875" style="3" bestFit="1" customWidth="1"/>
    <col min="22" max="22" width="3.28125" style="3" bestFit="1" customWidth="1"/>
    <col min="23" max="23" width="5.57421875" style="3" bestFit="1" customWidth="1"/>
    <col min="24" max="24" width="3.28125" style="3" bestFit="1" customWidth="1"/>
    <col min="25" max="25" width="5.57421875" style="3" bestFit="1" customWidth="1"/>
    <col min="26" max="26" width="3.28125" style="3" bestFit="1" customWidth="1"/>
    <col min="27" max="27" width="5.57421875" style="3" bestFit="1" customWidth="1"/>
    <col min="28" max="28" width="3.28125" style="3" bestFit="1" customWidth="1"/>
    <col min="29" max="29" width="5.57421875" style="3" bestFit="1" customWidth="1"/>
    <col min="30" max="30" width="3.28125" style="3" bestFit="1" customWidth="1"/>
    <col min="31" max="31" width="5.57421875" style="3" bestFit="1" customWidth="1"/>
    <col min="32" max="32" width="3.28125" style="3" bestFit="1" customWidth="1"/>
    <col min="33" max="33" width="5.57421875" style="3" bestFit="1" customWidth="1"/>
    <col min="34" max="34" width="3.28125" style="3" bestFit="1" customWidth="1"/>
  </cols>
  <sheetData>
    <row r="1" spans="1:34" ht="12.75">
      <c r="A1" s="1" t="s">
        <v>11</v>
      </c>
      <c r="B1" s="1" t="s">
        <v>163</v>
      </c>
      <c r="C1" s="1" t="s">
        <v>1</v>
      </c>
      <c r="D1" s="1" t="s">
        <v>7</v>
      </c>
      <c r="E1" s="1" t="s">
        <v>179</v>
      </c>
      <c r="F1" s="1" t="s">
        <v>116</v>
      </c>
      <c r="G1" s="8" t="s">
        <v>21</v>
      </c>
      <c r="H1" s="9" t="s">
        <v>32</v>
      </c>
      <c r="I1" s="8" t="s">
        <v>33</v>
      </c>
      <c r="J1" s="8" t="s">
        <v>47</v>
      </c>
      <c r="K1" s="8" t="s">
        <v>59</v>
      </c>
      <c r="L1" s="8" t="s">
        <v>62</v>
      </c>
      <c r="M1" s="8" t="s">
        <v>64</v>
      </c>
      <c r="N1" s="8" t="s">
        <v>67</v>
      </c>
      <c r="O1" s="8" t="s">
        <v>72</v>
      </c>
      <c r="P1" s="8" t="s">
        <v>115</v>
      </c>
      <c r="Q1" s="8">
        <v>38839</v>
      </c>
      <c r="R1" s="8" t="s">
        <v>5</v>
      </c>
      <c r="S1" s="8">
        <f>Q1+14</f>
        <v>38853</v>
      </c>
      <c r="T1" s="8" t="s">
        <v>9</v>
      </c>
      <c r="U1" s="8">
        <f>S1+14</f>
        <v>38867</v>
      </c>
      <c r="V1" s="8" t="s">
        <v>34</v>
      </c>
      <c r="W1" s="8">
        <f>U1+14</f>
        <v>38881</v>
      </c>
      <c r="X1" s="8" t="s">
        <v>60</v>
      </c>
      <c r="Y1" s="8">
        <f>W1+14</f>
        <v>38895</v>
      </c>
      <c r="Z1" s="8" t="s">
        <v>61</v>
      </c>
      <c r="AA1" s="8">
        <f>Y1+14</f>
        <v>38909</v>
      </c>
      <c r="AB1" s="8" t="s">
        <v>63</v>
      </c>
      <c r="AC1" s="8">
        <f>AA1+14</f>
        <v>38923</v>
      </c>
      <c r="AD1" s="8" t="s">
        <v>68</v>
      </c>
      <c r="AE1" s="8">
        <f>AC1+14</f>
        <v>38937</v>
      </c>
      <c r="AF1" s="8" t="s">
        <v>69</v>
      </c>
      <c r="AG1" s="8">
        <f>AE1+14</f>
        <v>38951</v>
      </c>
      <c r="AH1" s="8" t="s">
        <v>71</v>
      </c>
    </row>
    <row r="2" spans="1:34" ht="12.75">
      <c r="A2">
        <f aca="true" t="shared" si="0" ref="A2:A49">RANK(B2,B$1:B$65536)</f>
        <v>1</v>
      </c>
      <c r="B2" s="11">
        <f aca="true" t="shared" si="1" ref="B2:B49">LARGE(F2:O2,1)+LARGE(F2:O2,2)+LARGE(F2:O2,3)+LARGE(F2:O2,4)+LARGE(F2:O2,5)</f>
        <v>248</v>
      </c>
      <c r="C2" t="s">
        <v>120</v>
      </c>
      <c r="D2">
        <v>2</v>
      </c>
      <c r="E2">
        <f>COUNTIF(G2:O2,"&gt;0")</f>
        <v>9</v>
      </c>
      <c r="F2">
        <f aca="true" t="shared" si="2" ref="F2:F48">IF(P2="",0,LARGE(G2:O2,IF(E2&gt;3,4,IF(E2=0,1,E2))))</f>
        <v>0</v>
      </c>
      <c r="G2">
        <f>IF(R2="",0,VLOOKUP(R2,points!$A$1:$B$40,2)+$D2)</f>
        <v>42</v>
      </c>
      <c r="H2">
        <f>IF(T2="",0,VLOOKUP(T2,points!$A$1:$B$40,2)+$D2)</f>
        <v>42</v>
      </c>
      <c r="I2">
        <f>IF(V2="",0,VLOOKUP(V2,points!$A$1:$B$40,2)+$D2)</f>
        <v>42</v>
      </c>
      <c r="J2">
        <f>IF(X2="",0,VLOOKUP(X2,points!$A$1:$B$40,2)+$D2)</f>
        <v>52</v>
      </c>
      <c r="K2">
        <f>IF(Z2="",0,VLOOKUP(Z2,points!$A$1:$B$40,2)+$D2)</f>
        <v>52</v>
      </c>
      <c r="L2">
        <f>IF(AB2="",0,VLOOKUP(AB2,points!$A$1:$B$40,2)+$D2)</f>
        <v>52</v>
      </c>
      <c r="M2">
        <f>IF(AD2="",0,VLOOKUP(AD2,points!$A$1:$B$40,2)+$D2)</f>
        <v>46</v>
      </c>
      <c r="N2">
        <f>IF(AF2="",0,VLOOKUP(AF2,points!$A$1:$B$40,2)+$D2)</f>
        <v>46</v>
      </c>
      <c r="O2">
        <f>IF(AH2="",0,VLOOKUP(AH2,points!$A$1:$B$40,2)+$D2)</f>
        <v>42</v>
      </c>
      <c r="Q2" s="6">
        <f>IF(ISERROR(VLOOKUP($C2,'2-5-06'!$B$2:$Q$95,14,FALSE)),"",VLOOKUP($C2,'2-5-06'!$B$2:$Q$95,14,FALSE))</f>
        <v>0.038668981481481485</v>
      </c>
      <c r="R2" s="10">
        <f aca="true" t="shared" si="3" ref="R2:R50">IF(OR(Q2="",Q2="dnf"),"",RANK(Q2,Q$1:Q$65536,-1))</f>
        <v>3</v>
      </c>
      <c r="S2" s="6">
        <f>IF(ISERROR(VLOOKUP($C2,'16-5-06'!$B$2:$Q$95,14,FALSE)),"",VLOOKUP($C2,'16-5-06'!$B$2:$Q$95,14,FALSE))</f>
        <v>0.038425925925925926</v>
      </c>
      <c r="T2" s="10">
        <f aca="true" t="shared" si="4" ref="T2:T50">IF(OR(S2="",S2="dnf"),"",RANK(S2,S$1:S$65536,-1))</f>
        <v>3</v>
      </c>
      <c r="U2" s="6">
        <f>IF(ISERROR(VLOOKUP($C2,'30-5-06'!$B$2:$Q$95,14,FALSE)),"",VLOOKUP($C2,'30-5-06'!$B$2:$Q$95,14,FALSE))</f>
        <v>0.03791666666666666</v>
      </c>
      <c r="V2" s="10">
        <f aca="true" t="shared" si="5" ref="V2:V50">IF(OR(U2="",U2="dnf"),"",RANK(U2,U$1:U$65536,-1))</f>
        <v>3</v>
      </c>
      <c r="W2" s="6">
        <f>IF(ISERROR(VLOOKUP($C2,'13-6-06'!$B$2:$Q$95,14,FALSE)),"",VLOOKUP($C2,'13-6-06'!$B$2:$Q$95,14,FALSE))</f>
        <v>0.037106481481481476</v>
      </c>
      <c r="X2" s="10">
        <f aca="true" t="shared" si="6" ref="X2:X50">IF(OR(W2="",W2="dnf"),"",RANK(W2,W$1:W$65536,-1))</f>
        <v>1</v>
      </c>
      <c r="Y2" s="6">
        <f>IF(ISERROR(VLOOKUP($C2,'27-6-06'!$B$2:$Q$95,14,FALSE)),"",VLOOKUP($C2,'27-6-06'!$B$2:$Q$95,14,FALSE))</f>
        <v>0.03606481481481481</v>
      </c>
      <c r="Z2" s="10">
        <f aca="true" t="shared" si="7" ref="Z2:Z50">IF(OR(Y2="",Y2="dnf"),"",RANK(Y2,Y$1:Y$65536,-1))</f>
        <v>1</v>
      </c>
      <c r="AA2" s="6">
        <f>IF(ISERROR(VLOOKUP($C2,'11-7-06'!$B$2:$Q$91,14,FALSE)),"",VLOOKUP($C2,'11-7-06'!$B$2:$Q$91,14,FALSE))</f>
        <v>0.03637731481481482</v>
      </c>
      <c r="AB2" s="10">
        <f aca="true" t="shared" si="8" ref="AB2:AB50">IF(OR(AA2="",AA2="dnf"),"",RANK(AA2,AA$1:AA$65536,-1))</f>
        <v>1</v>
      </c>
      <c r="AC2" s="6">
        <f>IF(ISERROR(VLOOKUP($C2,'25-7-06'!$B$2:$Q$95,14,FALSE)),"",VLOOKUP($C2,'25-7-06'!$B$2:$Q$95,14,FALSE))</f>
        <v>0.03809027777777778</v>
      </c>
      <c r="AD2" s="10">
        <f aca="true" t="shared" si="9" ref="AD2:AD50">IF(OR(AC2="",AC2="dnf"),"",RANK(AC2,AC$1:AC$65536,-1))</f>
        <v>2</v>
      </c>
      <c r="AE2" s="6">
        <f>IF(ISERROR(VLOOKUP($C2,'8-8-06'!$B$2:$Q$95,14,FALSE)),"",VLOOKUP($C2,'8-8-06'!$B$2:$Q$95,14,FALSE))</f>
        <v>0.03784722222222221</v>
      </c>
      <c r="AF2" s="10">
        <f aca="true" t="shared" si="10" ref="AF2:AF50">IF(OR(AE2="",AE2="dnf"),"",RANK(AE2,AE$1:AE$65536,-1))</f>
        <v>2</v>
      </c>
      <c r="AG2" s="6">
        <f>IF(ISERROR(VLOOKUP($C2,'22-8-06'!$B$2:$Q$90,14,FALSE)),"",VLOOKUP($C2,'22-8-06'!$B$2:$Q$90,14,FALSE))</f>
        <v>0.03725694444444445</v>
      </c>
      <c r="AH2" s="10">
        <f aca="true" t="shared" si="11" ref="AH2:AH50">IF(OR(AG2="",AG2="dnf"),"",RANK(AG2,AG$1:AG$65536,-1))</f>
        <v>3</v>
      </c>
    </row>
    <row r="3" spans="1:34" ht="12.75">
      <c r="A3">
        <f t="shared" si="0"/>
        <v>2</v>
      </c>
      <c r="B3" s="11">
        <f t="shared" si="1"/>
        <v>222</v>
      </c>
      <c r="C3" s="16" t="s">
        <v>20</v>
      </c>
      <c r="D3">
        <v>2</v>
      </c>
      <c r="E3">
        <f>COUNTIF(G3:O3,"&gt;0")</f>
        <v>5</v>
      </c>
      <c r="F3">
        <f t="shared" si="2"/>
        <v>0</v>
      </c>
      <c r="G3">
        <f>IF(R3="",0,VLOOKUP(R3,points!$A$1:$B$40,2)+$D3)</f>
        <v>52</v>
      </c>
      <c r="H3">
        <f>IF(T3="",0,VLOOKUP(T3,points!$A$1:$B$40,2)+$D3)</f>
        <v>0</v>
      </c>
      <c r="I3">
        <f>IF(V3="",0,VLOOKUP(V3,points!$A$1:$B$40,2)+$D3)</f>
        <v>37</v>
      </c>
      <c r="J3">
        <f>IF(X3="",0,VLOOKUP(X3,points!$A$1:$B$40,2)+$D3)</f>
        <v>46</v>
      </c>
      <c r="K3">
        <f>IF(Z3="",0,VLOOKUP(Z3,points!$A$1:$B$40,2)+$D3)</f>
        <v>0</v>
      </c>
      <c r="L3">
        <f>IF(AB3="",0,VLOOKUP(AB3,points!$A$1:$B$40,2)+$D3)</f>
        <v>0</v>
      </c>
      <c r="M3">
        <f>IF(AD3="",0,VLOOKUP(AD3,points!$A$1:$B$40,2)+$D3)</f>
        <v>35</v>
      </c>
      <c r="N3">
        <f>IF(AF3="",0,VLOOKUP(AF3,points!$A$1:$B$40,2)+$D3)</f>
        <v>0</v>
      </c>
      <c r="O3">
        <f>IF(AH3="",0,VLOOKUP(AH3,points!$A$1:$B$40,2)+$D3)</f>
        <v>52</v>
      </c>
      <c r="Q3" s="6">
        <f>IF(ISERROR(VLOOKUP($C3,'2-5-06'!$B$2:$Q$95,14,FALSE)),"",VLOOKUP($C3,'2-5-06'!$B$2:$Q$95,14,FALSE))</f>
        <v>0.037141203703703704</v>
      </c>
      <c r="R3" s="10">
        <f t="shared" si="3"/>
        <v>1</v>
      </c>
      <c r="S3" s="6">
        <f>IF(ISERROR(VLOOKUP($C3,'16-5-06'!$B$2:$Q$95,14,FALSE)),"",VLOOKUP($C3,'16-5-06'!$B$2:$Q$95,14,FALSE))</f>
      </c>
      <c r="T3" s="10">
        <f t="shared" si="4"/>
      </c>
      <c r="U3" s="6">
        <f>IF(ISERROR(VLOOKUP($C3,'30-5-06'!$B$2:$Q$95,14,FALSE)),"",VLOOKUP($C3,'30-5-06'!$B$2:$Q$95,14,FALSE))</f>
        <v>0.038321759259259264</v>
      </c>
      <c r="V3" s="10">
        <f t="shared" si="5"/>
        <v>5</v>
      </c>
      <c r="W3" s="6">
        <f>IF(ISERROR(VLOOKUP($C3,'13-6-06'!$B$2:$Q$95,14,FALSE)),"",VLOOKUP($C3,'13-6-06'!$B$2:$Q$95,14,FALSE))</f>
        <v>0.037662037037037036</v>
      </c>
      <c r="X3" s="10">
        <f t="shared" si="6"/>
        <v>2</v>
      </c>
      <c r="Y3" s="6">
        <f>IF(ISERROR(VLOOKUP($C3,'27-6-06'!$B$2:$Q$95,14,FALSE)),"",VLOOKUP($C3,'27-6-06'!$B$2:$Q$95,14,FALSE))</f>
      </c>
      <c r="Z3" s="10">
        <f t="shared" si="7"/>
      </c>
      <c r="AA3" s="6">
        <f>IF(ISERROR(VLOOKUP($C3,'11-7-06'!$B$2:$Q$91,14,FALSE)),"",VLOOKUP($C3,'11-7-06'!$B$2:$Q$91,14,FALSE))</f>
      </c>
      <c r="AB3" s="10">
        <f t="shared" si="8"/>
      </c>
      <c r="AC3" s="6">
        <f>IF(ISERROR(VLOOKUP($C3,'25-7-06'!$B$2:$Q$95,14,FALSE)),"",VLOOKUP($C3,'25-7-06'!$B$2:$Q$95,14,FALSE))</f>
        <v>0.04059027777777778</v>
      </c>
      <c r="AD3" s="10">
        <f t="shared" si="9"/>
        <v>7</v>
      </c>
      <c r="AE3" s="6">
        <f>IF(ISERROR(VLOOKUP($C3,'8-8-06'!$B$2:$Q$95,14,FALSE)),"",VLOOKUP($C3,'8-8-06'!$B$2:$Q$95,14,FALSE))</f>
      </c>
      <c r="AF3" s="10">
        <f t="shared" si="10"/>
      </c>
      <c r="AG3" s="6">
        <f>IF(ISERROR(VLOOKUP($C3,'22-8-06'!$B$2:$Q$90,14,FALSE)),"",VLOOKUP($C3,'22-8-06'!$B$2:$Q$90,14,FALSE))</f>
        <v>0.03671296296296297</v>
      </c>
      <c r="AH3" s="10">
        <f t="shared" si="11"/>
        <v>1</v>
      </c>
    </row>
    <row r="4" spans="1:34" ht="12.75">
      <c r="A4">
        <f t="shared" si="0"/>
        <v>3</v>
      </c>
      <c r="B4" s="11">
        <f t="shared" si="1"/>
        <v>200</v>
      </c>
      <c r="C4" t="s">
        <v>14</v>
      </c>
      <c r="D4">
        <v>2</v>
      </c>
      <c r="E4">
        <f aca="true" t="shared" si="12" ref="E4:E50">COUNTIF(G4:O4,"&gt;0")</f>
        <v>5</v>
      </c>
      <c r="F4">
        <f t="shared" si="2"/>
        <v>0</v>
      </c>
      <c r="G4">
        <f>IF(R4="",0,VLOOKUP(R4,points!$A$1:$B$40,2)+$D4)</f>
        <v>37</v>
      </c>
      <c r="H4">
        <f>IF(T4="",0,VLOOKUP(T4,points!$A$1:$B$40,2)+$D4)</f>
        <v>0</v>
      </c>
      <c r="I4">
        <f>IF(V4="",0,VLOOKUP(V4,points!$A$1:$B$40,2)+$D4)</f>
        <v>36</v>
      </c>
      <c r="J4">
        <f>IF(X4="",0,VLOOKUP(X4,points!$A$1:$B$40,2)+$D4)</f>
        <v>42</v>
      </c>
      <c r="K4">
        <f>IF(Z4="",0,VLOOKUP(Z4,points!$A$1:$B$40,2)+$D4)</f>
        <v>0</v>
      </c>
      <c r="L4">
        <f>IF(AB4="",0,VLOOKUP(AB4,points!$A$1:$B$40,2)+$D4)</f>
        <v>39</v>
      </c>
      <c r="M4">
        <f>IF(AD4="",0,VLOOKUP(AD4,points!$A$1:$B$40,2)+$D4)</f>
        <v>0</v>
      </c>
      <c r="N4">
        <f>IF(AF4="",0,VLOOKUP(AF4,points!$A$1:$B$40,2)+$D4)</f>
        <v>0</v>
      </c>
      <c r="O4">
        <f>IF(AH4="",0,VLOOKUP(AH4,points!$A$1:$B$40,2)+$D4)</f>
        <v>46</v>
      </c>
      <c r="Q4" s="6">
        <f>IF(ISERROR(VLOOKUP($C4,'2-5-06'!$B$2:$Q$95,14,FALSE)),"",VLOOKUP($C4,'2-5-06'!$B$2:$Q$95,14,FALSE))</f>
        <v>0.03909722222222223</v>
      </c>
      <c r="R4" s="10">
        <f t="shared" si="3"/>
        <v>5</v>
      </c>
      <c r="S4" s="6">
        <f>IF(ISERROR(VLOOKUP($C4,'16-5-06'!$B$2:$Q$95,14,FALSE)),"",VLOOKUP($C4,'16-5-06'!$B$2:$Q$95,14,FALSE))</f>
      </c>
      <c r="T4" s="10">
        <f t="shared" si="4"/>
      </c>
      <c r="U4" s="6">
        <f>IF(ISERROR(VLOOKUP($C4,'30-5-06'!$B$2:$Q$95,14,FALSE)),"",VLOOKUP($C4,'30-5-06'!$B$2:$Q$95,14,FALSE))</f>
        <v>0.03891203703703704</v>
      </c>
      <c r="V4" s="10">
        <f t="shared" si="5"/>
        <v>6</v>
      </c>
      <c r="W4" s="6">
        <f>IF(ISERROR(VLOOKUP($C4,'13-6-06'!$B$2:$Q$95,14,FALSE)),"",VLOOKUP($C4,'13-6-06'!$B$2:$Q$95,14,FALSE))</f>
        <v>0.03858796296296296</v>
      </c>
      <c r="X4" s="10">
        <f t="shared" si="6"/>
        <v>3</v>
      </c>
      <c r="Y4" s="6">
        <f>IF(ISERROR(VLOOKUP($C4,'27-6-06'!$B$2:$Q$95,14,FALSE)),"",VLOOKUP($C4,'27-6-06'!$B$2:$Q$95,14,FALSE))</f>
      </c>
      <c r="Z4" s="10">
        <f t="shared" si="7"/>
      </c>
      <c r="AA4" s="6">
        <f>IF(ISERROR(VLOOKUP($C4,'11-7-06'!$B$2:$Q$91,14,FALSE)),"",VLOOKUP($C4,'11-7-06'!$B$2:$Q$91,14,FALSE))</f>
        <v>0.037789351851851845</v>
      </c>
      <c r="AB4" s="10">
        <f t="shared" si="8"/>
        <v>4</v>
      </c>
      <c r="AC4" s="6">
        <f>IF(ISERROR(VLOOKUP($C4,'25-7-06'!$B$2:$Q$95,14,FALSE)),"",VLOOKUP($C4,'25-7-06'!$B$2:$Q$95,14,FALSE))</f>
      </c>
      <c r="AD4" s="10">
        <f t="shared" si="9"/>
      </c>
      <c r="AE4" s="6">
        <f>IF(ISERROR(VLOOKUP($C4,'8-8-06'!$B$2:$Q$95,14,FALSE)),"",VLOOKUP($C4,'8-8-06'!$B$2:$Q$95,14,FALSE))</f>
      </c>
      <c r="AF4" s="10">
        <f t="shared" si="10"/>
      </c>
      <c r="AG4" s="6">
        <f>IF(ISERROR(VLOOKUP($C4,'22-8-06'!$B$2:$Q$90,14,FALSE)),"",VLOOKUP($C4,'22-8-06'!$B$2:$Q$90,14,FALSE))</f>
        <v>0.03715277777777778</v>
      </c>
      <c r="AH4" s="10">
        <f t="shared" si="11"/>
        <v>2</v>
      </c>
    </row>
    <row r="5" spans="1:34" ht="12.75">
      <c r="A5">
        <f t="shared" si="0"/>
        <v>4</v>
      </c>
      <c r="B5" s="11">
        <f t="shared" si="1"/>
        <v>197</v>
      </c>
      <c r="C5" s="16" t="s">
        <v>19</v>
      </c>
      <c r="D5">
        <v>2</v>
      </c>
      <c r="E5">
        <f t="shared" si="12"/>
        <v>7</v>
      </c>
      <c r="F5">
        <f t="shared" si="2"/>
        <v>37</v>
      </c>
      <c r="G5">
        <f>IF(R5="",0,VLOOKUP(R5,points!$A$1:$B$40,2)+$D5)</f>
        <v>39</v>
      </c>
      <c r="H5">
        <f>IF(T5="",0,VLOOKUP(T5,points!$A$1:$B$40,2)+$D5)</f>
        <v>0</v>
      </c>
      <c r="I5">
        <f>IF(V5="",0,VLOOKUP(V5,points!$A$1:$B$40,2)+$D5)</f>
        <v>35</v>
      </c>
      <c r="J5">
        <f>IF(X5="",0,VLOOKUP(X5,points!$A$1:$B$40,2)+$D5)</f>
        <v>42</v>
      </c>
      <c r="K5">
        <f>IF(Z5="",0,VLOOKUP(Z5,points!$A$1:$B$40,2)+$D5)</f>
        <v>35</v>
      </c>
      <c r="L5">
        <f>IF(AB5="",0,VLOOKUP(AB5,points!$A$1:$B$40,2)+$D5)</f>
        <v>37</v>
      </c>
      <c r="M5">
        <f>IF(AD5="",0,VLOOKUP(AD5,points!$A$1:$B$40,2)+$D5)</f>
        <v>0</v>
      </c>
      <c r="N5">
        <f>IF(AF5="",0,VLOOKUP(AF5,points!$A$1:$B$40,2)+$D5)</f>
        <v>42</v>
      </c>
      <c r="O5">
        <f>IF(AH5="",0,VLOOKUP(AH5,points!$A$1:$B$40,2)+$D5)</f>
        <v>35</v>
      </c>
      <c r="P5" t="s">
        <v>117</v>
      </c>
      <c r="Q5" s="6">
        <f>IF(ISERROR(VLOOKUP($C5,'2-5-06'!$B$2:$Q$95,14,FALSE)),"",VLOOKUP($C5,'2-5-06'!$B$2:$Q$95,14,FALSE))</f>
        <v>0.03871527777777778</v>
      </c>
      <c r="R5" s="10">
        <f t="shared" si="3"/>
        <v>4</v>
      </c>
      <c r="S5" s="6">
        <f>IF(ISERROR(VLOOKUP($C5,'16-5-06'!$B$2:$Q$95,14,FALSE)),"",VLOOKUP($C5,'16-5-06'!$B$2:$Q$95,14,FALSE))</f>
      </c>
      <c r="T5" s="10">
        <f t="shared" si="4"/>
      </c>
      <c r="U5" s="6">
        <f>IF(ISERROR(VLOOKUP($C5,'30-5-06'!$B$2:$Q$95,14,FALSE)),"",VLOOKUP($C5,'30-5-06'!$B$2:$Q$95,14,FALSE))</f>
        <v>0.03935185185185185</v>
      </c>
      <c r="V5" s="10">
        <f t="shared" si="5"/>
        <v>7</v>
      </c>
      <c r="W5" s="6">
        <f>IF(ISERROR(VLOOKUP($C5,'13-6-06'!$B$2:$Q$95,14,FALSE)),"",VLOOKUP($C5,'13-6-06'!$B$2:$Q$95,14,FALSE))</f>
        <v>0.03858796296296296</v>
      </c>
      <c r="X5" s="10">
        <f t="shared" si="6"/>
        <v>3</v>
      </c>
      <c r="Y5" s="6">
        <f>IF(ISERROR(VLOOKUP($C5,'27-6-06'!$B$2:$Q$95,14,FALSE)),"",VLOOKUP($C5,'27-6-06'!$B$2:$Q$95,14,FALSE))</f>
        <v>0.03942129629629629</v>
      </c>
      <c r="Z5" s="10">
        <f t="shared" si="7"/>
        <v>7</v>
      </c>
      <c r="AA5" s="6">
        <f>IF(ISERROR(VLOOKUP($C5,'11-7-06'!$B$2:$Q$91,14,FALSE)),"",VLOOKUP($C5,'11-7-06'!$B$2:$Q$91,14,FALSE))</f>
        <v>0.03881944444444445</v>
      </c>
      <c r="AB5" s="10">
        <f t="shared" si="8"/>
        <v>5</v>
      </c>
      <c r="AC5" s="6">
        <f>IF(ISERROR(VLOOKUP($C5,'25-7-06'!$B$2:$Q$95,14,FALSE)),"",VLOOKUP($C5,'25-7-06'!$B$2:$Q$95,14,FALSE))</f>
      </c>
      <c r="AD5" s="10">
        <f t="shared" si="9"/>
      </c>
      <c r="AE5" s="6">
        <f>IF(ISERROR(VLOOKUP($C5,'8-8-06'!$B$2:$Q$95,14,FALSE)),"",VLOOKUP($C5,'8-8-06'!$B$2:$Q$95,14,FALSE))</f>
        <v>0.038831018518518515</v>
      </c>
      <c r="AF5" s="10">
        <f t="shared" si="10"/>
        <v>3</v>
      </c>
      <c r="AG5" s="6">
        <f>IF(ISERROR(VLOOKUP($C5,'22-8-06'!$B$2:$Q$90,14,FALSE)),"",VLOOKUP($C5,'22-8-06'!$B$2:$Q$90,14,FALSE))</f>
        <v>0.04141203703703704</v>
      </c>
      <c r="AH5" s="10">
        <f t="shared" si="11"/>
        <v>7</v>
      </c>
    </row>
    <row r="6" spans="1:34" ht="12.75">
      <c r="A6">
        <f t="shared" si="0"/>
        <v>5</v>
      </c>
      <c r="B6" s="11">
        <f t="shared" si="1"/>
        <v>189</v>
      </c>
      <c r="C6" t="s">
        <v>39</v>
      </c>
      <c r="E6">
        <f t="shared" si="12"/>
        <v>5</v>
      </c>
      <c r="F6">
        <f t="shared" si="2"/>
        <v>0</v>
      </c>
      <c r="G6">
        <f>IF(R6="",0,VLOOKUP(R6,points!$A$1:$B$40,2)+$D6)</f>
        <v>34</v>
      </c>
      <c r="H6">
        <f>IF(T6="",0,VLOOKUP(T6,points!$A$1:$B$40,2)+$D6)</f>
        <v>37</v>
      </c>
      <c r="I6">
        <f>IF(V6="",0,VLOOKUP(V6,points!$A$1:$B$40,2)+$D6)</f>
        <v>37</v>
      </c>
      <c r="J6">
        <f>IF(X6="",0,VLOOKUP(X6,points!$A$1:$B$40,2)+$D6)</f>
        <v>0</v>
      </c>
      <c r="K6">
        <f>IF(Z6="",0,VLOOKUP(Z6,points!$A$1:$B$40,2)+$D6)</f>
        <v>37</v>
      </c>
      <c r="L6">
        <f>IF(AB6="",0,VLOOKUP(AB6,points!$A$1:$B$40,2)+$D6)</f>
        <v>44</v>
      </c>
      <c r="M6">
        <f>IF(AD6="",0,VLOOKUP(AD6,points!$A$1:$B$40,2)+$D6)</f>
        <v>0</v>
      </c>
      <c r="N6">
        <f>IF(AF6="",0,VLOOKUP(AF6,points!$A$1:$B$40,2)+$D6)</f>
        <v>0</v>
      </c>
      <c r="O6">
        <f>IF(AH6="",0,VLOOKUP(AH6,points!$A$1:$B$40,2)+$D6)</f>
        <v>0</v>
      </c>
      <c r="Q6" s="6">
        <f>IF(ISERROR(VLOOKUP($C6,'2-5-06'!$B$2:$Q$95,14,FALSE)),"",VLOOKUP($C6,'2-5-06'!$B$2:$Q$95,14,FALSE))</f>
        <v>0.03923611111111111</v>
      </c>
      <c r="R6" s="10">
        <f t="shared" si="3"/>
        <v>6</v>
      </c>
      <c r="S6" s="6">
        <f>IF(ISERROR(VLOOKUP($C6,'16-5-06'!$B$2:$Q$95,14,FALSE)),"",VLOOKUP($C6,'16-5-06'!$B$2:$Q$95,14,FALSE))</f>
        <v>0.03898148148148149</v>
      </c>
      <c r="T6" s="10">
        <f t="shared" si="4"/>
        <v>4</v>
      </c>
      <c r="U6" s="6">
        <f>IF(ISERROR(VLOOKUP($C6,'30-5-06'!$B$2:$Q$95,14,FALSE)),"",VLOOKUP($C6,'30-5-06'!$B$2:$Q$95,14,FALSE))</f>
        <v>0.038287037037037036</v>
      </c>
      <c r="V6" s="10">
        <f t="shared" si="5"/>
        <v>4</v>
      </c>
      <c r="W6" s="6">
        <f>IF(ISERROR(VLOOKUP($C6,'13-6-06'!$B$2:$Q$95,14,FALSE)),"",VLOOKUP($C6,'13-6-06'!$B$2:$Q$95,14,FALSE))</f>
      </c>
      <c r="X6" s="10">
        <f t="shared" si="6"/>
      </c>
      <c r="Y6" s="6">
        <f>IF(ISERROR(VLOOKUP($C6,'27-6-06'!$B$2:$Q$95,14,FALSE)),"",VLOOKUP($C6,'27-6-06'!$B$2:$Q$95,14,FALSE))</f>
        <v>0.037314814814814815</v>
      </c>
      <c r="Z6" s="10">
        <f t="shared" si="7"/>
        <v>4</v>
      </c>
      <c r="AA6" s="6">
        <f>IF(ISERROR(VLOOKUP($C6,'11-7-06'!$B$2:$Q$91,14,FALSE)),"",VLOOKUP($C6,'11-7-06'!$B$2:$Q$91,14,FALSE))</f>
        <v>0.037129629629629624</v>
      </c>
      <c r="AB6" s="10">
        <f t="shared" si="8"/>
        <v>2</v>
      </c>
      <c r="AC6" s="6">
        <f>IF(ISERROR(VLOOKUP($C6,'25-7-06'!$B$2:$Q$95,14,FALSE)),"",VLOOKUP($C6,'25-7-06'!$B$2:$Q$95,14,FALSE))</f>
      </c>
      <c r="AD6" s="10">
        <f t="shared" si="9"/>
      </c>
      <c r="AE6" s="6">
        <f>IF(ISERROR(VLOOKUP($C6,'8-8-06'!$B$2:$Q$95,14,FALSE)),"",VLOOKUP($C6,'8-8-06'!$B$2:$Q$95,14,FALSE))</f>
      </c>
      <c r="AF6" s="10">
        <f t="shared" si="10"/>
      </c>
      <c r="AG6" s="6">
        <f>IF(ISERROR(VLOOKUP($C6,'22-8-06'!$B$2:$Q$90,14,FALSE)),"",VLOOKUP($C6,'22-8-06'!$B$2:$Q$90,14,FALSE))</f>
      </c>
      <c r="AH6" s="10">
        <f t="shared" si="11"/>
      </c>
    </row>
    <row r="7" spans="1:34" ht="12.75">
      <c r="A7">
        <f t="shared" si="0"/>
        <v>6</v>
      </c>
      <c r="B7" s="11">
        <f t="shared" si="1"/>
        <v>188</v>
      </c>
      <c r="C7" t="s">
        <v>155</v>
      </c>
      <c r="D7">
        <v>2</v>
      </c>
      <c r="E7">
        <f t="shared" si="12"/>
        <v>4</v>
      </c>
      <c r="F7">
        <f t="shared" si="2"/>
        <v>33</v>
      </c>
      <c r="G7">
        <f>IF(R7="",0,VLOOKUP(R7,points!$A$1:$B$40,2)+$D7)</f>
        <v>0</v>
      </c>
      <c r="H7">
        <f>IF(T7="",0,VLOOKUP(T7,points!$A$1:$B$40,2)+$D7)</f>
        <v>33</v>
      </c>
      <c r="I7">
        <f>IF(V7="",0,VLOOKUP(V7,points!$A$1:$B$40,2)+$D7)</f>
        <v>34</v>
      </c>
      <c r="J7">
        <f>IF(X7="",0,VLOOKUP(X7,points!$A$1:$B$40,2)+$D7)</f>
        <v>0</v>
      </c>
      <c r="K7">
        <f>IF(Z7="",0,VLOOKUP(Z7,points!$A$1:$B$40,2)+$D7)</f>
        <v>0</v>
      </c>
      <c r="L7">
        <f>IF(AB7="",0,VLOOKUP(AB7,points!$A$1:$B$40,2)+$D7)</f>
        <v>36</v>
      </c>
      <c r="M7">
        <f>IF(AD7="",0,VLOOKUP(AD7,points!$A$1:$B$40,2)+$D7)</f>
        <v>52</v>
      </c>
      <c r="N7">
        <f>IF(AF7="",0,VLOOKUP(AF7,points!$A$1:$B$40,2)+$D7)</f>
        <v>0</v>
      </c>
      <c r="O7">
        <f>IF(AH7="",0,VLOOKUP(AH7,points!$A$1:$B$40,2)+$D7)</f>
        <v>0</v>
      </c>
      <c r="P7" t="s">
        <v>117</v>
      </c>
      <c r="Q7" s="6">
        <f>IF(ISERROR(VLOOKUP($C7,'2-5-06'!$B$2:$Q$95,14,FALSE)),"",VLOOKUP($C7,'2-5-06'!$B$2:$Q$95,14,FALSE))</f>
      </c>
      <c r="R7" s="10">
        <f t="shared" si="3"/>
      </c>
      <c r="S7" s="6">
        <f>IF(ISERROR(VLOOKUP($C7,'16-5-06'!$B$2:$Q$95,14,FALSE)),"",VLOOKUP($C7,'16-5-06'!$B$2:$Q$95,14,FALSE))</f>
        <v>0.04219907407407408</v>
      </c>
      <c r="T7" s="10">
        <f t="shared" si="4"/>
        <v>9</v>
      </c>
      <c r="U7" s="6">
        <f>IF(ISERROR(VLOOKUP($C7,'30-5-06'!$B$2:$Q$95,14,FALSE)),"",VLOOKUP($C7,'30-5-06'!$B$2:$Q$95,14,FALSE))</f>
        <v>0.039942129629629626</v>
      </c>
      <c r="V7" s="10">
        <f t="shared" si="5"/>
        <v>8</v>
      </c>
      <c r="W7" s="6">
        <f>IF(ISERROR(VLOOKUP($C7,'13-6-06'!$B$2:$Q$95,14,FALSE)),"",VLOOKUP($C7,'13-6-06'!$B$2:$Q$95,14,FALSE))</f>
      </c>
      <c r="X7" s="10">
        <f t="shared" si="6"/>
      </c>
      <c r="Y7" s="6">
        <f>IF(ISERROR(VLOOKUP($C7,'27-6-06'!$B$2:$Q$95,14,FALSE)),"",VLOOKUP($C7,'27-6-06'!$B$2:$Q$95,14,FALSE))</f>
      </c>
      <c r="Z7" s="10">
        <f t="shared" si="7"/>
      </c>
      <c r="AA7" s="6">
        <f>IF(ISERROR(VLOOKUP($C7,'11-7-06'!$B$2:$Q$91,14,FALSE)),"",VLOOKUP($C7,'11-7-06'!$B$2:$Q$91,14,FALSE))</f>
        <v>0.03899305555555556</v>
      </c>
      <c r="AB7" s="10">
        <f t="shared" si="8"/>
        <v>6</v>
      </c>
      <c r="AC7" s="6">
        <f>IF(ISERROR(VLOOKUP($C7,'25-7-06'!$B$2:$Q$95,14,FALSE)),"",VLOOKUP($C7,'25-7-06'!$B$2:$Q$95,14,FALSE))</f>
        <v>0.03806712962962964</v>
      </c>
      <c r="AD7" s="10">
        <f t="shared" si="9"/>
        <v>1</v>
      </c>
      <c r="AE7" s="6">
        <f>IF(ISERROR(VLOOKUP($C7,'8-8-06'!$B$2:$Q$95,14,FALSE)),"",VLOOKUP($C7,'8-8-06'!$B$2:$Q$95,14,FALSE))</f>
      </c>
      <c r="AF7" s="10">
        <f t="shared" si="10"/>
      </c>
      <c r="AG7" s="6">
        <f>IF(ISERROR(VLOOKUP($C7,'22-8-06'!$B$2:$Q$90,14,FALSE)),"",VLOOKUP($C7,'22-8-06'!$B$2:$Q$90,14,FALSE))</f>
      </c>
      <c r="AH7" s="10">
        <f t="shared" si="11"/>
      </c>
    </row>
    <row r="8" spans="1:34" ht="12.75">
      <c r="A8">
        <f t="shared" si="0"/>
        <v>7</v>
      </c>
      <c r="B8" s="11">
        <f>LARGE(F8:O8,1)+LARGE(F8:O8,2)+LARGE(F8:O8,3)+LARGE(F8:O8,4)+LARGE(F8:O8,5)</f>
        <v>168</v>
      </c>
      <c r="C8" t="s">
        <v>128</v>
      </c>
      <c r="E8">
        <f t="shared" si="12"/>
        <v>3</v>
      </c>
      <c r="F8">
        <f t="shared" si="2"/>
        <v>37</v>
      </c>
      <c r="G8">
        <f>IF(R8="",0,VLOOKUP(R8,points!$A$1:$B$40,2)+$D8)</f>
        <v>0</v>
      </c>
      <c r="H8">
        <f>IF(T8="",0,VLOOKUP(T8,points!$A$1:$B$40,2)+$D8)</f>
        <v>44</v>
      </c>
      <c r="I8">
        <f>IF(V8="",0,VLOOKUP(V8,points!$A$1:$B$40,2)+$D8)</f>
        <v>0</v>
      </c>
      <c r="J8">
        <f>IF(X8="",0,VLOOKUP(X8,points!$A$1:$B$40,2)+$D8)</f>
        <v>0</v>
      </c>
      <c r="K8">
        <f>IF(Z8="",0,VLOOKUP(Z8,points!$A$1:$B$40,2)+$D8)</f>
        <v>0</v>
      </c>
      <c r="L8">
        <f>IF(AB8="",0,VLOOKUP(AB8,points!$A$1:$B$40,2)+$D8)</f>
        <v>0</v>
      </c>
      <c r="M8">
        <f>IF(AD8="",0,VLOOKUP(AD8,points!$A$1:$B$40,2)+$D8)</f>
        <v>37</v>
      </c>
      <c r="N8">
        <f>IF(AF8="",0,VLOOKUP(AF8,points!$A$1:$B$40,2)+$D8)</f>
        <v>50</v>
      </c>
      <c r="O8">
        <f>IF(AH8="",0,VLOOKUP(AH8,points!$A$1:$B$40,2)+$D8)</f>
        <v>0</v>
      </c>
      <c r="P8" t="s">
        <v>117</v>
      </c>
      <c r="Q8" s="6">
        <f>IF(ISERROR(VLOOKUP($C8,'2-5-06'!$B$2:$Q$95,14,FALSE)),"",VLOOKUP($C8,'2-5-06'!$B$2:$Q$95,14,FALSE))</f>
      </c>
      <c r="R8" s="10">
        <f t="shared" si="3"/>
      </c>
      <c r="S8" s="6">
        <f>IF(ISERROR(VLOOKUP($C8,'16-5-06'!$B$2:$Q$95,14,FALSE)),"",VLOOKUP($C8,'16-5-06'!$B$2:$Q$95,14,FALSE))</f>
        <v>0.03814814814814815</v>
      </c>
      <c r="T8" s="10">
        <f t="shared" si="4"/>
        <v>2</v>
      </c>
      <c r="U8" s="6" t="str">
        <f>IF(ISERROR(VLOOKUP($C8,'30-5-06'!$B$2:$Q$95,14,FALSE)),"",VLOOKUP($C8,'30-5-06'!$B$2:$Q$95,14,FALSE))</f>
        <v>dnf</v>
      </c>
      <c r="V8" s="10">
        <f t="shared" si="5"/>
      </c>
      <c r="W8" s="6">
        <f>IF(ISERROR(VLOOKUP($C8,'13-6-06'!$B$2:$Q$95,14,FALSE)),"",VLOOKUP($C8,'13-6-06'!$B$2:$Q$95,14,FALSE))</f>
      </c>
      <c r="X8" s="10">
        <f t="shared" si="6"/>
      </c>
      <c r="Y8" s="6">
        <f>IF(ISERROR(VLOOKUP($C8,'27-6-06'!$B$2:$Q$95,14,FALSE)),"",VLOOKUP($C8,'27-6-06'!$B$2:$Q$95,14,FALSE))</f>
      </c>
      <c r="Z8" s="10">
        <f t="shared" si="7"/>
      </c>
      <c r="AA8" s="6">
        <f>IF(ISERROR(VLOOKUP($C8,'11-7-06'!$B$2:$Q$91,14,FALSE)),"",VLOOKUP($C8,'11-7-06'!$B$2:$Q$91,14,FALSE))</f>
      </c>
      <c r="AB8" s="10">
        <f t="shared" si="8"/>
      </c>
      <c r="AC8" s="6">
        <f>IF(ISERROR(VLOOKUP($C8,'25-7-06'!$B$2:$Q$95,14,FALSE)),"",VLOOKUP($C8,'25-7-06'!$B$2:$Q$95,14,FALSE))</f>
        <v>0.0389236111111111</v>
      </c>
      <c r="AD8" s="10">
        <f t="shared" si="9"/>
        <v>4</v>
      </c>
      <c r="AE8" s="6">
        <f>IF(ISERROR(VLOOKUP($C8,'8-8-06'!$B$2:$Q$95,14,FALSE)),"",VLOOKUP($C8,'8-8-06'!$B$2:$Q$95,14,FALSE))</f>
        <v>0.03680555555555555</v>
      </c>
      <c r="AF8" s="10">
        <f t="shared" si="10"/>
        <v>1</v>
      </c>
      <c r="AG8" s="6">
        <f>IF(ISERROR(VLOOKUP($C8,'22-8-06'!$B$2:$Q$90,14,FALSE)),"",VLOOKUP($C8,'22-8-06'!$B$2:$Q$90,14,FALSE))</f>
      </c>
      <c r="AH8" s="10">
        <f t="shared" si="11"/>
      </c>
    </row>
    <row r="9" spans="1:34" ht="12.75">
      <c r="A9">
        <f t="shared" si="0"/>
        <v>8</v>
      </c>
      <c r="B9" s="11">
        <f t="shared" si="1"/>
        <v>163</v>
      </c>
      <c r="C9" t="s">
        <v>140</v>
      </c>
      <c r="E9">
        <f t="shared" si="12"/>
        <v>5</v>
      </c>
      <c r="F9">
        <f t="shared" si="2"/>
        <v>31</v>
      </c>
      <c r="G9">
        <f>IF(R9="",0,VLOOKUP(R9,points!$A$1:$B$40,2)+$D9)</f>
        <v>29</v>
      </c>
      <c r="H9">
        <f>IF(T9="",0,VLOOKUP(T9,points!$A$1:$B$40,2)+$D9)</f>
        <v>0</v>
      </c>
      <c r="I9">
        <f>IF(V9="",0,VLOOKUP(V9,points!$A$1:$B$40,2)+$D9)</f>
        <v>31</v>
      </c>
      <c r="J9">
        <f>IF(X9="",0,VLOOKUP(X9,points!$A$1:$B$40,2)+$D9)</f>
        <v>0</v>
      </c>
      <c r="K9">
        <f>IF(Z9="",0,VLOOKUP(Z9,points!$A$1:$B$40,2)+$D9)</f>
        <v>0</v>
      </c>
      <c r="L9">
        <f>IF(AB9="",0,VLOOKUP(AB9,points!$A$1:$B$40,2)+$D9)</f>
        <v>0</v>
      </c>
      <c r="M9">
        <f>IF(AD9="",0,VLOOKUP(AD9,points!$A$1:$B$40,2)+$D9)</f>
        <v>32</v>
      </c>
      <c r="N9">
        <f>IF(AF9="",0,VLOOKUP(AF9,points!$A$1:$B$40,2)+$D9)</f>
        <v>35</v>
      </c>
      <c r="O9">
        <f>IF(AH9="",0,VLOOKUP(AH9,points!$A$1:$B$40,2)+$D9)</f>
        <v>34</v>
      </c>
      <c r="P9" t="s">
        <v>117</v>
      </c>
      <c r="Q9" s="6">
        <f>IF(ISERROR(VLOOKUP($C9,'2-5-06'!$B$2:$Q$95,14,FALSE)),"",VLOOKUP($C9,'2-5-06'!$B$2:$Q$95,14,FALSE))</f>
        <v>0.04165509259259259</v>
      </c>
      <c r="R9" s="10">
        <f t="shared" si="3"/>
        <v>11</v>
      </c>
      <c r="S9" s="6">
        <f>IF(ISERROR(VLOOKUP($C9,'16-5-06'!$B$2:$Q$95,14,FALSE)),"",VLOOKUP($C9,'16-5-06'!$B$2:$Q$95,14,FALSE))</f>
      </c>
      <c r="T9" s="10">
        <f t="shared" si="4"/>
      </c>
      <c r="U9" s="6">
        <f>IF(ISERROR(VLOOKUP($C9,'30-5-06'!$B$2:$Q$95,14,FALSE)),"",VLOOKUP($C9,'30-5-06'!$B$2:$Q$95,14,FALSE))</f>
        <v>0.04038194444444444</v>
      </c>
      <c r="V9" s="10">
        <f t="shared" si="5"/>
        <v>9</v>
      </c>
      <c r="W9" s="6">
        <f>IF(ISERROR(VLOOKUP($C9,'13-6-06'!$B$2:$Q$95,14,FALSE)),"",VLOOKUP($C9,'13-6-06'!$B$2:$Q$95,14,FALSE))</f>
      </c>
      <c r="X9" s="10">
        <f t="shared" si="6"/>
      </c>
      <c r="Y9" s="6">
        <f>IF(ISERROR(VLOOKUP($C9,'27-6-06'!$B$2:$Q$95,14,FALSE)),"",VLOOKUP($C9,'27-6-06'!$B$2:$Q$95,14,FALSE))</f>
      </c>
      <c r="Z9" s="10">
        <f t="shared" si="7"/>
      </c>
      <c r="AA9" s="6">
        <f>IF(ISERROR(VLOOKUP($C9,'11-7-06'!$B$2:$Q$91,14,FALSE)),"",VLOOKUP($C9,'11-7-06'!$B$2:$Q$91,14,FALSE))</f>
      </c>
      <c r="AB9" s="10">
        <f t="shared" si="8"/>
      </c>
      <c r="AC9" s="6">
        <f>IF(ISERROR(VLOOKUP($C9,'25-7-06'!$B$2:$Q$95,14,FALSE)),"",VLOOKUP($C9,'25-7-06'!$B$2:$Q$95,14,FALSE))</f>
        <v>0.04143518518518518</v>
      </c>
      <c r="AD9" s="10">
        <f t="shared" si="9"/>
        <v>8</v>
      </c>
      <c r="AE9" s="6">
        <f>IF(ISERROR(VLOOKUP($C9,'8-8-06'!$B$2:$Q$95,14,FALSE)),"",VLOOKUP($C9,'8-8-06'!$B$2:$Q$95,14,FALSE))</f>
        <v>0.04040509259259259</v>
      </c>
      <c r="AF9" s="10">
        <f t="shared" si="10"/>
        <v>5</v>
      </c>
      <c r="AG9" s="6">
        <f>IF(ISERROR(VLOOKUP($C9,'22-8-06'!$B$2:$Q$90,14,FALSE)),"",VLOOKUP($C9,'22-8-06'!$B$2:$Q$90,14,FALSE))</f>
        <v>0.039999999999999994</v>
      </c>
      <c r="AH9" s="10">
        <f t="shared" si="11"/>
        <v>6</v>
      </c>
    </row>
    <row r="10" spans="1:34" ht="12.75">
      <c r="A10">
        <f t="shared" si="0"/>
        <v>9</v>
      </c>
      <c r="B10" s="11">
        <f t="shared" si="1"/>
        <v>159</v>
      </c>
      <c r="C10" t="s">
        <v>29</v>
      </c>
      <c r="E10">
        <f t="shared" si="12"/>
        <v>6</v>
      </c>
      <c r="F10">
        <f t="shared" si="2"/>
        <v>0</v>
      </c>
      <c r="G10">
        <f>IF(R10="",0,VLOOKUP(R10,points!$A$1:$B$40,2)+$D10)</f>
        <v>30</v>
      </c>
      <c r="H10">
        <f>IF(T10="",0,VLOOKUP(T10,points!$A$1:$B$40,2)+$D10)</f>
        <v>30</v>
      </c>
      <c r="I10">
        <f>IF(V10="",0,VLOOKUP(V10,points!$A$1:$B$40,2)+$D10)</f>
        <v>28</v>
      </c>
      <c r="J10">
        <f>IF(X10="",0,VLOOKUP(X10,points!$A$1:$B$40,2)+$D10)</f>
        <v>0</v>
      </c>
      <c r="K10">
        <f>IF(Z10="",0,VLOOKUP(Z10,points!$A$1:$B$40,2)+$D10)</f>
        <v>32</v>
      </c>
      <c r="L10">
        <f>IF(AB10="",0,VLOOKUP(AB10,points!$A$1:$B$40,2)+$D10)</f>
        <v>32</v>
      </c>
      <c r="M10">
        <f>IF(AD10="",0,VLOOKUP(AD10,points!$A$1:$B$40,2)+$D10)</f>
        <v>35</v>
      </c>
      <c r="N10">
        <f>IF(AF10="",0,VLOOKUP(AF10,points!$A$1:$B$40,2)+$D10)</f>
        <v>0</v>
      </c>
      <c r="O10">
        <f>IF(AH10="",0,VLOOKUP(AH10,points!$A$1:$B$40,2)+$D10)</f>
        <v>0</v>
      </c>
      <c r="Q10" s="6">
        <f>IF(ISERROR(VLOOKUP($C10,'2-5-06'!$B$2:$Q$95,14,FALSE)),"",VLOOKUP($C10,'2-5-06'!$B$2:$Q$95,14,FALSE))</f>
        <v>0.041192129629629634</v>
      </c>
      <c r="R10" s="10">
        <f t="shared" si="3"/>
        <v>10</v>
      </c>
      <c r="S10" s="6">
        <f>IF(ISERROR(VLOOKUP($C10,'16-5-06'!$B$2:$Q$95,14,FALSE)),"",VLOOKUP($C10,'16-5-06'!$B$2:$Q$95,14,FALSE))</f>
        <v>0.04240740740740741</v>
      </c>
      <c r="T10" s="10">
        <f t="shared" si="4"/>
        <v>10</v>
      </c>
      <c r="U10" s="6">
        <f>IF(ISERROR(VLOOKUP($C10,'30-5-06'!$B$2:$Q$95,14,FALSE)),"",VLOOKUP($C10,'30-5-06'!$B$2:$Q$95,14,FALSE))</f>
        <v>0.04085648148148148</v>
      </c>
      <c r="V10" s="10">
        <f t="shared" si="5"/>
        <v>12</v>
      </c>
      <c r="W10" s="6">
        <f>IF(ISERROR(VLOOKUP($C10,'13-6-06'!$B$2:$Q$95,14,FALSE)),"",VLOOKUP($C10,'13-6-06'!$B$2:$Q$95,14,FALSE))</f>
      </c>
      <c r="X10" s="10">
        <f t="shared" si="6"/>
      </c>
      <c r="Y10" s="6">
        <f>IF(ISERROR(VLOOKUP($C10,'27-6-06'!$B$2:$Q$95,14,FALSE)),"",VLOOKUP($C10,'27-6-06'!$B$2:$Q$95,14,FALSE))</f>
        <v>0.04050925925925926</v>
      </c>
      <c r="Z10" s="10">
        <f t="shared" si="7"/>
        <v>8</v>
      </c>
      <c r="AA10" s="6">
        <f>IF(ISERROR(VLOOKUP($C10,'11-7-06'!$B$2:$Q$91,14,FALSE)),"",VLOOKUP($C10,'11-7-06'!$B$2:$Q$91,14,FALSE))</f>
        <v>0.03966435185185185</v>
      </c>
      <c r="AB10" s="10">
        <f t="shared" si="8"/>
        <v>8</v>
      </c>
      <c r="AC10" s="6">
        <f>IF(ISERROR(VLOOKUP($C10,'25-7-06'!$B$2:$Q$95,14,FALSE)),"",VLOOKUP($C10,'25-7-06'!$B$2:$Q$95,14,FALSE))</f>
        <v>0.03997685185185186</v>
      </c>
      <c r="AD10" s="10">
        <f t="shared" si="9"/>
        <v>5</v>
      </c>
      <c r="AE10" s="6">
        <f>IF(ISERROR(VLOOKUP($C10,'8-8-06'!$B$2:$Q$95,14,FALSE)),"",VLOOKUP($C10,'8-8-06'!$B$2:$Q$95,14,FALSE))</f>
      </c>
      <c r="AF10" s="10">
        <f t="shared" si="10"/>
      </c>
      <c r="AG10" s="6">
        <f>IF(ISERROR(VLOOKUP($C10,'22-8-06'!$B$2:$Q$90,14,FALSE)),"",VLOOKUP($C10,'22-8-06'!$B$2:$Q$90,14,FALSE))</f>
      </c>
      <c r="AH10" s="10">
        <f t="shared" si="11"/>
      </c>
    </row>
    <row r="11" spans="1:34" ht="12.75">
      <c r="A11">
        <f t="shared" si="0"/>
        <v>10</v>
      </c>
      <c r="B11" s="11">
        <f t="shared" si="1"/>
        <v>157</v>
      </c>
      <c r="C11" t="s">
        <v>138</v>
      </c>
      <c r="E11">
        <f t="shared" si="12"/>
        <v>8</v>
      </c>
      <c r="F11">
        <f t="shared" si="2"/>
        <v>0</v>
      </c>
      <c r="G11">
        <f>IF(R11="",0,VLOOKUP(R11,points!$A$1:$B$40,2)+$D11)</f>
        <v>21</v>
      </c>
      <c r="H11">
        <f>IF(T11="",0,VLOOKUP(T11,points!$A$1:$B$40,2)+$D11)</f>
        <v>25</v>
      </c>
      <c r="I11">
        <f>IF(V11="",0,VLOOKUP(V11,points!$A$1:$B$40,2)+$D11)</f>
        <v>24</v>
      </c>
      <c r="J11">
        <f>IF(X11="",0,VLOOKUP(X11,points!$A$1:$B$40,2)+$D11)</f>
        <v>31</v>
      </c>
      <c r="K11">
        <f>IF(Z11="",0,VLOOKUP(Z11,points!$A$1:$B$40,2)+$D11)</f>
        <v>0</v>
      </c>
      <c r="L11">
        <f>IF(AB11="",0,VLOOKUP(AB11,points!$A$1:$B$40,2)+$D11)</f>
        <v>31</v>
      </c>
      <c r="M11">
        <f>IF(AD11="",0,VLOOKUP(AD11,points!$A$1:$B$40,2)+$D11)</f>
        <v>30</v>
      </c>
      <c r="N11">
        <f>IF(AF11="",0,VLOOKUP(AF11,points!$A$1:$B$40,2)+$D11)</f>
        <v>33</v>
      </c>
      <c r="O11">
        <f>IF(AH11="",0,VLOOKUP(AH11,points!$A$1:$B$40,2)+$D11)</f>
        <v>32</v>
      </c>
      <c r="Q11" s="6">
        <f>IF(ISERROR(VLOOKUP($C11,'2-5-06'!$B$2:$Q$95,14,FALSE)),"",VLOOKUP($C11,'2-5-06'!$B$2:$Q$95,14,FALSE))</f>
        <v>0.049374999999999995</v>
      </c>
      <c r="R11" s="10">
        <f t="shared" si="3"/>
        <v>19</v>
      </c>
      <c r="S11" s="6">
        <f>IF(ISERROR(VLOOKUP($C11,'16-5-06'!$B$2:$Q$95,14,FALSE)),"",VLOOKUP($C11,'16-5-06'!$B$2:$Q$95,14,FALSE))</f>
        <v>0.04690972222222223</v>
      </c>
      <c r="T11" s="10">
        <f t="shared" si="4"/>
        <v>15</v>
      </c>
      <c r="U11" s="6">
        <f>IF(ISERROR(VLOOKUP($C11,'30-5-06'!$B$2:$Q$95,14,FALSE)),"",VLOOKUP($C11,'30-5-06'!$B$2:$Q$95,14,FALSE))</f>
        <v>0.04704861111111111</v>
      </c>
      <c r="V11" s="10">
        <f t="shared" si="5"/>
        <v>16</v>
      </c>
      <c r="W11" s="6">
        <f>IF(ISERROR(VLOOKUP($C11,'13-6-06'!$B$2:$Q$95,14,FALSE)),"",VLOOKUP($C11,'13-6-06'!$B$2:$Q$95,14,FALSE))</f>
        <v>0.045</v>
      </c>
      <c r="X11" s="10">
        <f t="shared" si="6"/>
        <v>9</v>
      </c>
      <c r="Y11" s="6">
        <f>IF(ISERROR(VLOOKUP($C11,'27-6-06'!$B$2:$Q$95,14,FALSE)),"",VLOOKUP($C11,'27-6-06'!$B$2:$Q$95,14,FALSE))</f>
      </c>
      <c r="Z11" s="10">
        <f t="shared" si="7"/>
      </c>
      <c r="AA11" s="6">
        <f>IF(ISERROR(VLOOKUP($C11,'11-7-06'!$B$2:$Q$91,14,FALSE)),"",VLOOKUP($C11,'11-7-06'!$B$2:$Q$91,14,FALSE))</f>
        <v>0.04505787037037037</v>
      </c>
      <c r="AB11" s="10">
        <f t="shared" si="8"/>
        <v>9</v>
      </c>
      <c r="AC11" s="6">
        <f>IF(ISERROR(VLOOKUP($C11,'25-7-06'!$B$2:$Q$95,14,FALSE)),"",VLOOKUP($C11,'25-7-06'!$B$2:$Q$95,14,FALSE))</f>
        <v>0.04479166666666667</v>
      </c>
      <c r="AD11" s="10">
        <f t="shared" si="9"/>
        <v>10</v>
      </c>
      <c r="AE11" s="6">
        <f>IF(ISERROR(VLOOKUP($C11,'8-8-06'!$B$2:$Q$95,14,FALSE)),"",VLOOKUP($C11,'8-8-06'!$B$2:$Q$95,14,FALSE))</f>
        <v>0.043159722222222224</v>
      </c>
      <c r="AF11" s="10">
        <f t="shared" si="10"/>
        <v>7</v>
      </c>
      <c r="AG11" s="6">
        <f>IF(ISERROR(VLOOKUP($C11,'22-8-06'!$B$2:$Q$90,14,FALSE)),"",VLOOKUP($C11,'22-8-06'!$B$2:$Q$90,14,FALSE))</f>
        <v>0.0439699074074074</v>
      </c>
      <c r="AH11" s="10">
        <f t="shared" si="11"/>
        <v>8</v>
      </c>
    </row>
    <row r="12" spans="1:34" ht="12.75">
      <c r="A12">
        <f t="shared" si="0"/>
        <v>11</v>
      </c>
      <c r="B12" s="11">
        <f t="shared" si="1"/>
        <v>155</v>
      </c>
      <c r="C12" t="s">
        <v>148</v>
      </c>
      <c r="E12">
        <f t="shared" si="12"/>
        <v>5</v>
      </c>
      <c r="F12">
        <f t="shared" si="2"/>
        <v>0</v>
      </c>
      <c r="G12">
        <f>IF(R12="",0,VLOOKUP(R12,points!$A$1:$B$40,2)+$D12)</f>
        <v>32</v>
      </c>
      <c r="H12">
        <f>IF(T12="",0,VLOOKUP(T12,points!$A$1:$B$40,2)+$D12)</f>
        <v>0</v>
      </c>
      <c r="I12">
        <f>IF(V12="",0,VLOOKUP(V12,points!$A$1:$B$40,2)+$D12)</f>
        <v>30</v>
      </c>
      <c r="J12">
        <f>IF(X12="",0,VLOOKUP(X12,points!$A$1:$B$40,2)+$D12)</f>
        <v>0</v>
      </c>
      <c r="K12">
        <f>IF(Z12="",0,VLOOKUP(Z12,points!$A$1:$B$40,2)+$D12)</f>
        <v>0</v>
      </c>
      <c r="L12">
        <f>IF(AB12="",0,VLOOKUP(AB12,points!$A$1:$B$40,2)+$D12)</f>
        <v>33</v>
      </c>
      <c r="M12">
        <f>IF(AD12="",0,VLOOKUP(AD12,points!$A$1:$B$40,2)+$D12)</f>
        <v>29</v>
      </c>
      <c r="N12">
        <f>IF(AF12="",0,VLOOKUP(AF12,points!$A$1:$B$40,2)+$D12)</f>
        <v>0</v>
      </c>
      <c r="O12">
        <f>IF(AH12="",0,VLOOKUP(AH12,points!$A$1:$B$40,2)+$D12)</f>
        <v>31</v>
      </c>
      <c r="Q12" s="6">
        <f>IF(ISERROR(VLOOKUP($C12,'2-5-06'!$B$2:$Q$95,14,FALSE)),"",VLOOKUP($C12,'2-5-06'!$B$2:$Q$95,14,FALSE))</f>
        <v>0.040972222222222215</v>
      </c>
      <c r="R12" s="10">
        <f t="shared" si="3"/>
        <v>8</v>
      </c>
      <c r="S12" s="6">
        <f>IF(ISERROR(VLOOKUP($C12,'16-5-06'!$B$2:$Q$95,14,FALSE)),"",VLOOKUP($C12,'16-5-06'!$B$2:$Q$95,14,FALSE))</f>
      </c>
      <c r="T12" s="10">
        <f t="shared" si="4"/>
      </c>
      <c r="U12" s="6">
        <f>IF(ISERROR(VLOOKUP($C12,'30-5-06'!$B$2:$Q$95,14,FALSE)),"",VLOOKUP($C12,'30-5-06'!$B$2:$Q$95,14,FALSE))</f>
        <v>0.040636574074074075</v>
      </c>
      <c r="V12" s="10">
        <f t="shared" si="5"/>
        <v>10</v>
      </c>
      <c r="W12" s="6">
        <f>IF(ISERROR(VLOOKUP($C12,'13-6-06'!$B$2:$Q$95,14,FALSE)),"",VLOOKUP($C12,'13-6-06'!$B$2:$Q$95,14,FALSE))</f>
      </c>
      <c r="X12" s="10">
        <f t="shared" si="6"/>
      </c>
      <c r="Y12" s="6">
        <f>IF(ISERROR(VLOOKUP($C12,'27-6-06'!$B$2:$Q$95,14,FALSE)),"",VLOOKUP($C12,'27-6-06'!$B$2:$Q$95,14,FALSE))</f>
      </c>
      <c r="Z12" s="10">
        <f t="shared" si="7"/>
      </c>
      <c r="AA12" s="6">
        <f>IF(ISERROR(VLOOKUP($C12,'11-7-06'!$B$2:$Q$91,14,FALSE)),"",VLOOKUP($C12,'11-7-06'!$B$2:$Q$91,14,FALSE))</f>
        <v>0.039178240740740736</v>
      </c>
      <c r="AB12" s="10">
        <f t="shared" si="8"/>
        <v>7</v>
      </c>
      <c r="AC12" s="6">
        <f>IF(ISERROR(VLOOKUP($C12,'25-7-06'!$B$2:$Q$95,14,FALSE)),"",VLOOKUP($C12,'25-7-06'!$B$2:$Q$95,14,FALSE))</f>
        <v>0.048275462962962964</v>
      </c>
      <c r="AD12" s="10">
        <f t="shared" si="9"/>
        <v>11</v>
      </c>
      <c r="AE12" s="6">
        <f>IF(ISERROR(VLOOKUP($C12,'8-8-06'!$B$2:$Q$95,14,FALSE)),"",VLOOKUP($C12,'8-8-06'!$B$2:$Q$95,14,FALSE))</f>
      </c>
      <c r="AF12" s="10">
        <f t="shared" si="10"/>
      </c>
      <c r="AG12" s="6">
        <f>IF(ISERROR(VLOOKUP($C12,'22-8-06'!$B$2:$Q$90,14,FALSE)),"",VLOOKUP($C12,'22-8-06'!$B$2:$Q$90,14,FALSE))</f>
        <v>0.044236111111111115</v>
      </c>
      <c r="AH12" s="10">
        <f t="shared" si="11"/>
        <v>9</v>
      </c>
    </row>
    <row r="13" spans="1:34" ht="12.75">
      <c r="A13">
        <f t="shared" si="0"/>
        <v>12</v>
      </c>
      <c r="B13" s="11">
        <f t="shared" si="1"/>
        <v>121</v>
      </c>
      <c r="C13" t="s">
        <v>145</v>
      </c>
      <c r="D13">
        <v>2</v>
      </c>
      <c r="E13">
        <f t="shared" si="12"/>
        <v>4</v>
      </c>
      <c r="F13">
        <f t="shared" si="2"/>
        <v>0</v>
      </c>
      <c r="G13">
        <f>IF(R13="",0,VLOOKUP(R13,points!$A$1:$B$40,2)+$D13)</f>
        <v>25</v>
      </c>
      <c r="H13">
        <f>IF(T13="",0,VLOOKUP(T13,points!$A$1:$B$40,2)+$D13)</f>
        <v>0</v>
      </c>
      <c r="I13">
        <f>IF(V13="",0,VLOOKUP(V13,points!$A$1:$B$40,2)+$D13)</f>
        <v>0</v>
      </c>
      <c r="J13">
        <f>IF(X13="",0,VLOOKUP(X13,points!$A$1:$B$40,2)+$D13)</f>
        <v>34</v>
      </c>
      <c r="K13">
        <f>IF(Z13="",0,VLOOKUP(Z13,points!$A$1:$B$40,2)+$D13)</f>
        <v>30</v>
      </c>
      <c r="L13">
        <f>IF(AB13="",0,VLOOKUP(AB13,points!$A$1:$B$40,2)+$D13)</f>
        <v>0</v>
      </c>
      <c r="M13">
        <f>IF(AD13="",0,VLOOKUP(AD13,points!$A$1:$B$40,2)+$D13)</f>
        <v>0</v>
      </c>
      <c r="N13">
        <f>IF(AF13="",0,VLOOKUP(AF13,points!$A$1:$B$40,2)+$D13)</f>
        <v>32</v>
      </c>
      <c r="O13">
        <f>IF(AH13="",0,VLOOKUP(AH13,points!$A$1:$B$40,2)+$D13)</f>
        <v>0</v>
      </c>
      <c r="Q13" s="6">
        <f>IF(ISERROR(VLOOKUP($C13,'2-5-06'!$B$2:$Q$95,14,FALSE)),"",VLOOKUP($C13,'2-5-06'!$B$2:$Q$95,14,FALSE))</f>
        <v>0.04738425925925926</v>
      </c>
      <c r="R13" s="10">
        <f t="shared" si="3"/>
        <v>17</v>
      </c>
      <c r="S13" s="6">
        <f>IF(ISERROR(VLOOKUP($C13,'16-5-06'!$B$2:$Q$95,14,FALSE)),"",VLOOKUP($C13,'16-5-06'!$B$2:$Q$95,14,FALSE))</f>
      </c>
      <c r="T13" s="10">
        <f t="shared" si="4"/>
      </c>
      <c r="U13" s="6">
        <f>IF(ISERROR(VLOOKUP($C13,'30-5-06'!$B$2:$Q$95,14,FALSE)),"",VLOOKUP($C13,'30-5-06'!$B$2:$Q$95,14,FALSE))</f>
      </c>
      <c r="V13" s="10">
        <f t="shared" si="5"/>
      </c>
      <c r="W13" s="6">
        <f>IF(ISERROR(VLOOKUP($C13,'13-6-06'!$B$2:$Q$95,14,FALSE)),"",VLOOKUP($C13,'13-6-06'!$B$2:$Q$95,14,FALSE))</f>
        <v>0.044849537037037035</v>
      </c>
      <c r="X13" s="10">
        <f t="shared" si="6"/>
        <v>8</v>
      </c>
      <c r="Y13" s="6">
        <f>IF(ISERROR(VLOOKUP($C13,'27-6-06'!$B$2:$Q$95,14,FALSE)),"",VLOOKUP($C13,'27-6-06'!$B$2:$Q$95,14,FALSE))</f>
        <v>0.04442129629629629</v>
      </c>
      <c r="Z13" s="10">
        <f t="shared" si="7"/>
        <v>12</v>
      </c>
      <c r="AA13" s="6">
        <f>IF(ISERROR(VLOOKUP($C13,'11-7-06'!$B$2:$Q$91,14,FALSE)),"",VLOOKUP($C13,'11-7-06'!$B$2:$Q$91,14,FALSE))</f>
      </c>
      <c r="AB13" s="10">
        <f t="shared" si="8"/>
      </c>
      <c r="AC13" s="6">
        <f>IF(ISERROR(VLOOKUP($C13,'25-7-06'!$B$2:$Q$95,14,FALSE)),"",VLOOKUP($C13,'25-7-06'!$B$2:$Q$95,14,FALSE))</f>
      </c>
      <c r="AD13" s="10">
        <f t="shared" si="9"/>
      </c>
      <c r="AE13" s="6">
        <f>IF(ISERROR(VLOOKUP($C13,'8-8-06'!$B$2:$Q$95,14,FALSE)),"",VLOOKUP($C13,'8-8-06'!$B$2:$Q$95,14,FALSE))</f>
        <v>0.04565972222222223</v>
      </c>
      <c r="AF13" s="10">
        <f t="shared" si="10"/>
        <v>10</v>
      </c>
      <c r="AG13" s="6">
        <f>IF(ISERROR(VLOOKUP($C13,'22-8-06'!$B$2:$Q$90,14,FALSE)),"",VLOOKUP($C13,'22-8-06'!$B$2:$Q$90,14,FALSE))</f>
      </c>
      <c r="AH13" s="10">
        <f t="shared" si="11"/>
      </c>
    </row>
    <row r="14" spans="1:34" ht="12.75">
      <c r="A14">
        <f t="shared" si="0"/>
        <v>13</v>
      </c>
      <c r="B14" s="11">
        <f t="shared" si="1"/>
        <v>118</v>
      </c>
      <c r="C14" t="s">
        <v>27</v>
      </c>
      <c r="D14">
        <v>4</v>
      </c>
      <c r="E14">
        <f t="shared" si="12"/>
        <v>3</v>
      </c>
      <c r="F14">
        <f t="shared" si="2"/>
        <v>0</v>
      </c>
      <c r="G14">
        <f>IF(R14="",0,VLOOKUP(R14,points!$A$1:$B$40,2)+$D14)</f>
        <v>35</v>
      </c>
      <c r="H14">
        <f>IF(T14="",0,VLOOKUP(T14,points!$A$1:$B$40,2)+$D14)</f>
        <v>0</v>
      </c>
      <c r="I14">
        <f>IF(V14="",0,VLOOKUP(V14,points!$A$1:$B$40,2)+$D14)</f>
        <v>0</v>
      </c>
      <c r="J14">
        <f>IF(X14="",0,VLOOKUP(X14,points!$A$1:$B$40,2)+$D14)</f>
        <v>0</v>
      </c>
      <c r="K14">
        <f>IF(Z14="",0,VLOOKUP(Z14,points!$A$1:$B$40,2)+$D14)</f>
        <v>39</v>
      </c>
      <c r="L14">
        <f>IF(AB14="",0,VLOOKUP(AB14,points!$A$1:$B$40,2)+$D14)</f>
        <v>0</v>
      </c>
      <c r="M14">
        <f>IF(AD14="",0,VLOOKUP(AD14,points!$A$1:$B$40,2)+$D14)</f>
        <v>44</v>
      </c>
      <c r="N14">
        <f>IF(AF14="",0,VLOOKUP(AF14,points!$A$1:$B$40,2)+$D14)</f>
        <v>0</v>
      </c>
      <c r="O14">
        <f>IF(AH14="",0,VLOOKUP(AH14,points!$A$1:$B$40,2)+$D14)</f>
        <v>0</v>
      </c>
      <c r="Q14" s="6">
        <f>IF(ISERROR(VLOOKUP($C14,'2-5-06'!$B$2:$Q$95,14,FALSE)),"",VLOOKUP($C14,'2-5-06'!$B$2:$Q$95,14,FALSE))</f>
        <v>0.04106481481481482</v>
      </c>
      <c r="R14" s="10">
        <f t="shared" si="3"/>
        <v>9</v>
      </c>
      <c r="S14" s="6">
        <f>IF(ISERROR(VLOOKUP($C14,'16-5-06'!$B$2:$Q$95,14,FALSE)),"",VLOOKUP($C14,'16-5-06'!$B$2:$Q$95,14,FALSE))</f>
      </c>
      <c r="T14" s="10">
        <f t="shared" si="4"/>
      </c>
      <c r="U14" s="6">
        <f>IF(ISERROR(VLOOKUP($C14,'30-5-06'!$B$2:$Q$95,14,FALSE)),"",VLOOKUP($C14,'30-5-06'!$B$2:$Q$95,14,FALSE))</f>
      </c>
      <c r="V14" s="10">
        <f t="shared" si="5"/>
      </c>
      <c r="W14" s="6">
        <f>IF(ISERROR(VLOOKUP($C14,'13-6-06'!$B$2:$Q$95,14,FALSE)),"",VLOOKUP($C14,'13-6-06'!$B$2:$Q$95,14,FALSE))</f>
      </c>
      <c r="X14" s="10">
        <f t="shared" si="6"/>
      </c>
      <c r="Y14" s="6">
        <f>IF(ISERROR(VLOOKUP($C14,'27-6-06'!$B$2:$Q$95,14,FALSE)),"",VLOOKUP($C14,'27-6-06'!$B$2:$Q$95,14,FALSE))</f>
        <v>0.03851851851851852</v>
      </c>
      <c r="Z14" s="10">
        <f t="shared" si="7"/>
        <v>5</v>
      </c>
      <c r="AA14" s="6">
        <f>IF(ISERROR(VLOOKUP($C14,'11-7-06'!$B$2:$Q$91,14,FALSE)),"",VLOOKUP($C14,'11-7-06'!$B$2:$Q$91,14,FALSE))</f>
      </c>
      <c r="AB14" s="10">
        <f t="shared" si="8"/>
      </c>
      <c r="AC14" s="6">
        <f>IF(ISERROR(VLOOKUP($C14,'25-7-06'!$B$2:$Q$95,14,FALSE)),"",VLOOKUP($C14,'25-7-06'!$B$2:$Q$95,14,FALSE))</f>
        <v>0.03832175925925926</v>
      </c>
      <c r="AD14" s="10">
        <f t="shared" si="9"/>
        <v>3</v>
      </c>
      <c r="AE14" s="6">
        <f>IF(ISERROR(VLOOKUP($C14,'8-8-06'!$B$2:$Q$95,14,FALSE)),"",VLOOKUP($C14,'8-8-06'!$B$2:$Q$95,14,FALSE))</f>
      </c>
      <c r="AF14" s="10">
        <f t="shared" si="10"/>
      </c>
      <c r="AG14" s="6">
        <f>IF(ISERROR(VLOOKUP($C14,'22-8-06'!$B$2:$Q$90,14,FALSE)),"",VLOOKUP($C14,'22-8-06'!$B$2:$Q$90,14,FALSE))</f>
      </c>
      <c r="AH14" s="10">
        <f t="shared" si="11"/>
      </c>
    </row>
    <row r="15" spans="1:34" ht="12.75">
      <c r="A15">
        <f t="shared" si="0"/>
        <v>14</v>
      </c>
      <c r="B15" s="11">
        <f t="shared" si="1"/>
        <v>110</v>
      </c>
      <c r="C15" s="16" t="s">
        <v>18</v>
      </c>
      <c r="E15">
        <f t="shared" si="12"/>
        <v>2</v>
      </c>
      <c r="F15">
        <f t="shared" si="2"/>
        <v>35</v>
      </c>
      <c r="G15">
        <f>IF(R15="",0,VLOOKUP(R15,points!$A$1:$B$40,2)+$D15)</f>
        <v>0</v>
      </c>
      <c r="H15">
        <f>IF(T15="",0,VLOOKUP(T15,points!$A$1:$B$40,2)+$D15)</f>
        <v>0</v>
      </c>
      <c r="I15">
        <f>IF(V15="",0,VLOOKUP(V15,points!$A$1:$B$40,2)+$D15)</f>
        <v>0</v>
      </c>
      <c r="J15">
        <f>IF(X15="",0,VLOOKUP(X15,points!$A$1:$B$40,2)+$D15)</f>
        <v>0</v>
      </c>
      <c r="K15">
        <f>IF(Z15="",0,VLOOKUP(Z15,points!$A$1:$B$40,2)+$D15)</f>
        <v>40</v>
      </c>
      <c r="L15">
        <f>IF(AB15="",0,VLOOKUP(AB15,points!$A$1:$B$40,2)+$D15)</f>
        <v>0</v>
      </c>
      <c r="M15">
        <f>IF(AD15="",0,VLOOKUP(AD15,points!$A$1:$B$40,2)+$D15)</f>
        <v>0</v>
      </c>
      <c r="N15">
        <f>IF(AF15="",0,VLOOKUP(AF15,points!$A$1:$B$40,2)+$D15)</f>
        <v>0</v>
      </c>
      <c r="O15">
        <f>IF(AH15="",0,VLOOKUP(AH15,points!$A$1:$B$40,2)+$D15)</f>
        <v>35</v>
      </c>
      <c r="P15" t="s">
        <v>117</v>
      </c>
      <c r="Q15" s="6">
        <f>IF(ISERROR(VLOOKUP($C15,'2-5-06'!$B$2:$Q$95,14,FALSE)),"",VLOOKUP($C15,'2-5-06'!$B$2:$Q$95,14,FALSE))</f>
      </c>
      <c r="R15" s="10">
        <f t="shared" si="3"/>
      </c>
      <c r="S15" s="6">
        <f>IF(ISERROR(VLOOKUP($C15,'16-5-06'!$B$2:$Q$95,14,FALSE)),"",VLOOKUP($C15,'16-5-06'!$B$2:$Q$95,14,FALSE))</f>
      </c>
      <c r="T15" s="10">
        <f t="shared" si="4"/>
      </c>
      <c r="U15" s="6">
        <f>IF(ISERROR(VLOOKUP($C15,'30-5-06'!$B$2:$Q$95,14,FALSE)),"",VLOOKUP($C15,'30-5-06'!$B$2:$Q$95,14,FALSE))</f>
      </c>
      <c r="V15" s="10">
        <f t="shared" si="5"/>
      </c>
      <c r="W15" s="6">
        <f>IF(ISERROR(VLOOKUP($C15,'13-6-06'!$B$2:$Q$95,14,FALSE)),"",VLOOKUP($C15,'13-6-06'!$B$2:$Q$95,14,FALSE))</f>
      </c>
      <c r="X15" s="10">
        <f t="shared" si="6"/>
      </c>
      <c r="Y15" s="6">
        <f>IF(ISERROR(VLOOKUP($C15,'27-6-06'!$B$2:$Q$95,14,FALSE)),"",VLOOKUP($C15,'27-6-06'!$B$2:$Q$95,14,FALSE))</f>
        <v>0.03716435185185185</v>
      </c>
      <c r="Z15" s="10">
        <f t="shared" si="7"/>
        <v>3</v>
      </c>
      <c r="AA15" s="6">
        <f>IF(ISERROR(VLOOKUP($C15,'11-7-06'!$B$2:$Q$91,14,FALSE)),"",VLOOKUP($C15,'11-7-06'!$B$2:$Q$91,14,FALSE))</f>
      </c>
      <c r="AB15" s="10">
        <f t="shared" si="8"/>
      </c>
      <c r="AC15" s="6">
        <f>IF(ISERROR(VLOOKUP($C15,'25-7-06'!$B$2:$Q$95,14,FALSE)),"",VLOOKUP($C15,'25-7-06'!$B$2:$Q$95,14,FALSE))</f>
      </c>
      <c r="AD15" s="10">
        <f t="shared" si="9"/>
      </c>
      <c r="AE15" s="6">
        <f>IF(ISERROR(VLOOKUP($C15,'8-8-06'!$B$2:$Q$95,14,FALSE)),"",VLOOKUP($C15,'8-8-06'!$B$2:$Q$95,14,FALSE))</f>
      </c>
      <c r="AF15" s="10">
        <f t="shared" si="10"/>
      </c>
      <c r="AG15" s="6">
        <f>IF(ISERROR(VLOOKUP($C15,'22-8-06'!$B$2:$Q$90,14,FALSE)),"",VLOOKUP($C15,'22-8-06'!$B$2:$Q$90,14,FALSE))</f>
        <v>0.039710648148148155</v>
      </c>
      <c r="AH15" s="10">
        <f t="shared" si="11"/>
        <v>5</v>
      </c>
    </row>
    <row r="16" spans="1:34" ht="12.75">
      <c r="A16">
        <f t="shared" si="0"/>
        <v>15</v>
      </c>
      <c r="B16" s="11">
        <f t="shared" si="1"/>
        <v>104</v>
      </c>
      <c r="C16" t="s">
        <v>159</v>
      </c>
      <c r="E16">
        <f t="shared" si="12"/>
        <v>3</v>
      </c>
      <c r="F16">
        <f t="shared" si="2"/>
        <v>0</v>
      </c>
      <c r="G16">
        <f>IF(R16="",0,VLOOKUP(R16,points!$A$1:$B$40,2)+$D16)</f>
        <v>0</v>
      </c>
      <c r="H16">
        <f>IF(T16="",0,VLOOKUP(T16,points!$A$1:$B$40,2)+$D16)</f>
        <v>0</v>
      </c>
      <c r="I16">
        <f>IF(V16="",0,VLOOKUP(V16,points!$A$1:$B$40,2)+$D16)</f>
        <v>0</v>
      </c>
      <c r="J16">
        <f>IF(X16="",0,VLOOKUP(X16,points!$A$1:$B$40,2)+$D16)</f>
        <v>33</v>
      </c>
      <c r="K16">
        <f>IF(Z16="",0,VLOOKUP(Z16,points!$A$1:$B$40,2)+$D16)</f>
        <v>34</v>
      </c>
      <c r="L16">
        <f>IF(AB16="",0,VLOOKUP(AB16,points!$A$1:$B$40,2)+$D16)</f>
        <v>0</v>
      </c>
      <c r="M16">
        <f>IF(AD16="",0,VLOOKUP(AD16,points!$A$1:$B$40,2)+$D16)</f>
        <v>0</v>
      </c>
      <c r="N16">
        <f>IF(AF16="",0,VLOOKUP(AF16,points!$A$1:$B$40,2)+$D16)</f>
        <v>0</v>
      </c>
      <c r="O16">
        <f>IF(AH16="",0,VLOOKUP(AH16,points!$A$1:$B$40,2)+$D16)</f>
        <v>37</v>
      </c>
      <c r="Q16" s="6">
        <f>IF(ISERROR(VLOOKUP($C16,'2-5-06'!$B$2:$Q$95,14,FALSE)),"",VLOOKUP($C16,'2-5-06'!$B$2:$Q$95,14,FALSE))</f>
      </c>
      <c r="R16" s="10">
        <f t="shared" si="3"/>
      </c>
      <c r="S16" s="6">
        <f>IF(ISERROR(VLOOKUP($C16,'16-5-06'!$B$2:$Q$95,14,FALSE)),"",VLOOKUP($C16,'16-5-06'!$B$2:$Q$95,14,FALSE))</f>
      </c>
      <c r="T16" s="10">
        <f t="shared" si="4"/>
      </c>
      <c r="U16" s="6">
        <f>IF(ISERROR(VLOOKUP($C16,'30-5-06'!$B$2:$Q$95,14,FALSE)),"",VLOOKUP($C16,'30-5-06'!$B$2:$Q$95,14,FALSE))</f>
      </c>
      <c r="V16" s="10">
        <f t="shared" si="5"/>
      </c>
      <c r="W16" s="6">
        <f>IF(ISERROR(VLOOKUP($C16,'13-6-06'!$B$2:$Q$95,14,FALSE)),"",VLOOKUP($C16,'13-6-06'!$B$2:$Q$95,14,FALSE))</f>
        <v>0.03987268518518518</v>
      </c>
      <c r="X16" s="10">
        <f t="shared" si="6"/>
        <v>7</v>
      </c>
      <c r="Y16" s="6">
        <f>IF(ISERROR(VLOOKUP($C16,'27-6-06'!$B$2:$Q$95,14,FALSE)),"",VLOOKUP($C16,'27-6-06'!$B$2:$Q$95,14,FALSE))</f>
        <v>0.039074074074074074</v>
      </c>
      <c r="Z16" s="10">
        <f t="shared" si="7"/>
        <v>6</v>
      </c>
      <c r="AA16" s="6">
        <f>IF(ISERROR(VLOOKUP($C16,'11-7-06'!$B$2:$Q$91,14,FALSE)),"",VLOOKUP($C16,'11-7-06'!$B$2:$Q$91,14,FALSE))</f>
      </c>
      <c r="AB16" s="10">
        <f t="shared" si="8"/>
      </c>
      <c r="AC16" s="6">
        <f>IF(ISERROR(VLOOKUP($C16,'25-7-06'!$B$2:$Q$95,14,FALSE)),"",VLOOKUP($C16,'25-7-06'!$B$2:$Q$95,14,FALSE))</f>
      </c>
      <c r="AD16" s="10">
        <f t="shared" si="9"/>
      </c>
      <c r="AE16" s="6">
        <f>IF(ISERROR(VLOOKUP($C16,'8-8-06'!$B$2:$Q$95,14,FALSE)),"",VLOOKUP($C16,'8-8-06'!$B$2:$Q$95,14,FALSE))</f>
      </c>
      <c r="AF16" s="10">
        <f t="shared" si="10"/>
      </c>
      <c r="AG16" s="6">
        <f>IF(ISERROR(VLOOKUP($C16,'22-8-06'!$B$2:$Q$90,14,FALSE)),"",VLOOKUP($C16,'22-8-06'!$B$2:$Q$90,14,FALSE))</f>
        <v>0.039456018518518515</v>
      </c>
      <c r="AH16" s="10">
        <f t="shared" si="11"/>
        <v>4</v>
      </c>
    </row>
    <row r="17" spans="1:34" ht="12.75">
      <c r="A17">
        <f t="shared" si="0"/>
        <v>16</v>
      </c>
      <c r="B17" s="11">
        <f t="shared" si="1"/>
        <v>100</v>
      </c>
      <c r="C17" t="s">
        <v>112</v>
      </c>
      <c r="E17">
        <f t="shared" si="12"/>
        <v>2</v>
      </c>
      <c r="F17">
        <f t="shared" si="2"/>
        <v>0</v>
      </c>
      <c r="G17">
        <f>IF(R17="",0,VLOOKUP(R17,points!$A$1:$B$40,2)+$D17)</f>
        <v>0</v>
      </c>
      <c r="H17">
        <f>IF(T17="",0,VLOOKUP(T17,points!$A$1:$B$40,2)+$D17)</f>
        <v>50</v>
      </c>
      <c r="I17">
        <f>IF(V17="",0,VLOOKUP(V17,points!$A$1:$B$40,2)+$D17)</f>
        <v>50</v>
      </c>
      <c r="J17">
        <f>IF(X17="",0,VLOOKUP(X17,points!$A$1:$B$40,2)+$D17)</f>
        <v>0</v>
      </c>
      <c r="K17">
        <f>IF(Z17="",0,VLOOKUP(Z17,points!$A$1:$B$40,2)+$D17)</f>
        <v>0</v>
      </c>
      <c r="L17">
        <f>IF(AB17="",0,VLOOKUP(AB17,points!$A$1:$B$40,2)+$D17)</f>
        <v>0</v>
      </c>
      <c r="M17">
        <f>IF(AD17="",0,VLOOKUP(AD17,points!$A$1:$B$40,2)+$D17)</f>
        <v>0</v>
      </c>
      <c r="N17">
        <f>IF(AF17="",0,VLOOKUP(AF17,points!$A$1:$B$40,2)+$D17)</f>
        <v>0</v>
      </c>
      <c r="O17">
        <f>IF(AH17="",0,VLOOKUP(AH17,points!$A$1:$B$40,2)+$D17)</f>
        <v>0</v>
      </c>
      <c r="Q17" s="6">
        <f>IF(ISERROR(VLOOKUP($C17,'2-5-06'!$B$2:$Q$95,14,FALSE)),"",VLOOKUP($C17,'2-5-06'!$B$2:$Q$95,14,FALSE))</f>
      </c>
      <c r="R17" s="10">
        <f t="shared" si="3"/>
      </c>
      <c r="S17" s="6">
        <f>IF(ISERROR(VLOOKUP($C17,'16-5-06'!$B$2:$Q$95,14,FALSE)),"",VLOOKUP($C17,'16-5-06'!$B$2:$Q$95,14,FALSE))</f>
        <v>0.03782407407407407</v>
      </c>
      <c r="T17" s="10">
        <f t="shared" si="4"/>
        <v>1</v>
      </c>
      <c r="U17" s="6">
        <f>IF(ISERROR(VLOOKUP($C17,'30-5-06'!$B$2:$Q$95,14,FALSE)),"",VLOOKUP($C17,'30-5-06'!$B$2:$Q$95,14,FALSE))</f>
        <v>0.03751157407407407</v>
      </c>
      <c r="V17" s="10">
        <f t="shared" si="5"/>
        <v>1</v>
      </c>
      <c r="W17" s="6" t="str">
        <f>IF(ISERROR(VLOOKUP($C17,'13-6-06'!$B$2:$Q$95,14,FALSE)),"",VLOOKUP($C17,'13-6-06'!$B$2:$Q$95,14,FALSE))</f>
        <v>dnf</v>
      </c>
      <c r="X17" s="10">
        <f t="shared" si="6"/>
      </c>
      <c r="Y17" s="6">
        <f>IF(ISERROR(VLOOKUP($C17,'27-6-06'!$B$2:$Q$95,14,FALSE)),"",VLOOKUP($C17,'27-6-06'!$B$2:$Q$95,14,FALSE))</f>
      </c>
      <c r="Z17" s="10">
        <f t="shared" si="7"/>
      </c>
      <c r="AA17" s="6">
        <f>IF(ISERROR(VLOOKUP($C17,'11-7-06'!$B$2:$Q$91,14,FALSE)),"",VLOOKUP($C17,'11-7-06'!$B$2:$Q$91,14,FALSE))</f>
      </c>
      <c r="AB17" s="10">
        <f t="shared" si="8"/>
      </c>
      <c r="AC17" s="6">
        <f>IF(ISERROR(VLOOKUP($C17,'25-7-06'!$B$2:$Q$95,14,FALSE)),"",VLOOKUP($C17,'25-7-06'!$B$2:$Q$95,14,FALSE))</f>
      </c>
      <c r="AD17" s="10">
        <f t="shared" si="9"/>
      </c>
      <c r="AE17" s="6">
        <f>IF(ISERROR(VLOOKUP($C17,'8-8-06'!$B$2:$Q$95,14,FALSE)),"",VLOOKUP($C17,'8-8-06'!$B$2:$Q$95,14,FALSE))</f>
      </c>
      <c r="AF17" s="10">
        <f t="shared" si="10"/>
      </c>
      <c r="AG17" s="6">
        <f>IF(ISERROR(VLOOKUP($C17,'22-8-06'!$B$2:$Q$90,14,FALSE)),"",VLOOKUP($C17,'22-8-06'!$B$2:$Q$90,14,FALSE))</f>
      </c>
      <c r="AH17" s="10">
        <f t="shared" si="11"/>
      </c>
    </row>
    <row r="18" spans="1:34" ht="12.75">
      <c r="A18">
        <f t="shared" si="0"/>
        <v>17</v>
      </c>
      <c r="B18" s="11">
        <f t="shared" si="1"/>
        <v>98</v>
      </c>
      <c r="C18" t="s">
        <v>16</v>
      </c>
      <c r="D18">
        <v>2</v>
      </c>
      <c r="E18">
        <f t="shared" si="12"/>
        <v>2</v>
      </c>
      <c r="F18">
        <f t="shared" si="2"/>
        <v>31</v>
      </c>
      <c r="G18">
        <f>IF(R18="",0,VLOOKUP(R18,points!$A$1:$B$40,2)+$D18)</f>
        <v>0</v>
      </c>
      <c r="H18">
        <f>IF(T18="",0,VLOOKUP(T18,points!$A$1:$B$40,2)+$D18)</f>
        <v>36</v>
      </c>
      <c r="I18">
        <f>IF(V18="",0,VLOOKUP(V18,points!$A$1:$B$40,2)+$D18)</f>
        <v>31</v>
      </c>
      <c r="J18">
        <f>IF(X18="",0,VLOOKUP(X18,points!$A$1:$B$40,2)+$D18)</f>
        <v>0</v>
      </c>
      <c r="K18">
        <f>IF(Z18="",0,VLOOKUP(Z18,points!$A$1:$B$40,2)+$D18)</f>
        <v>0</v>
      </c>
      <c r="L18">
        <f>IF(AB18="",0,VLOOKUP(AB18,points!$A$1:$B$40,2)+$D18)</f>
        <v>0</v>
      </c>
      <c r="M18">
        <f>IF(AD18="",0,VLOOKUP(AD18,points!$A$1:$B$40,2)+$D18)</f>
        <v>0</v>
      </c>
      <c r="N18">
        <f>IF(AF18="",0,VLOOKUP(AF18,points!$A$1:$B$40,2)+$D18)</f>
        <v>0</v>
      </c>
      <c r="O18">
        <f>IF(AH18="",0,VLOOKUP(AH18,points!$A$1:$B$40,2)+$D18)</f>
        <v>0</v>
      </c>
      <c r="P18" t="s">
        <v>117</v>
      </c>
      <c r="Q18" s="6">
        <f>IF(ISERROR(VLOOKUP($C18,'2-5-06'!$B$2:$Q$95,14,FALSE)),"",VLOOKUP($C18,'2-5-06'!$B$2:$Q$95,14,FALSE))</f>
      </c>
      <c r="R18" s="10">
        <f t="shared" si="3"/>
      </c>
      <c r="S18" s="6">
        <f>IF(ISERROR(VLOOKUP($C18,'16-5-06'!$B$2:$Q$95,14,FALSE)),"",VLOOKUP($C18,'16-5-06'!$B$2:$Q$95,14,FALSE))</f>
        <v>0.04085648148148148</v>
      </c>
      <c r="T18" s="10">
        <f t="shared" si="4"/>
        <v>6</v>
      </c>
      <c r="U18" s="6">
        <f>IF(ISERROR(VLOOKUP($C18,'30-5-06'!$B$2:$Q$95,14,FALSE)),"",VLOOKUP($C18,'30-5-06'!$B$2:$Q$95,14,FALSE))</f>
        <v>0.04079861111111111</v>
      </c>
      <c r="V18" s="10">
        <f t="shared" si="5"/>
        <v>11</v>
      </c>
      <c r="W18" s="6">
        <f>IF(ISERROR(VLOOKUP($C18,'13-6-06'!$B$2:$Q$95,14,FALSE)),"",VLOOKUP($C18,'13-6-06'!$B$2:$Q$95,14,FALSE))</f>
      </c>
      <c r="X18" s="10">
        <f t="shared" si="6"/>
      </c>
      <c r="Y18" s="6">
        <f>IF(ISERROR(VLOOKUP($C18,'27-6-06'!$B$2:$Q$95,14,FALSE)),"",VLOOKUP($C18,'27-6-06'!$B$2:$Q$95,14,FALSE))</f>
      </c>
      <c r="Z18" s="10">
        <f t="shared" si="7"/>
      </c>
      <c r="AA18" s="6">
        <f>IF(ISERROR(VLOOKUP($C18,'11-7-06'!$B$2:$Q$91,14,FALSE)),"",VLOOKUP($C18,'11-7-06'!$B$2:$Q$91,14,FALSE))</f>
      </c>
      <c r="AB18" s="10">
        <f t="shared" si="8"/>
      </c>
      <c r="AC18" s="6">
        <f>IF(ISERROR(VLOOKUP($C18,'25-7-06'!$B$2:$Q$95,14,FALSE)),"",VLOOKUP($C18,'25-7-06'!$B$2:$Q$95,14,FALSE))</f>
      </c>
      <c r="AD18" s="10">
        <f t="shared" si="9"/>
      </c>
      <c r="AE18" s="6">
        <f>IF(ISERROR(VLOOKUP($C18,'8-8-06'!$B$2:$Q$95,14,FALSE)),"",VLOOKUP($C18,'8-8-06'!$B$2:$Q$95,14,FALSE))</f>
      </c>
      <c r="AF18" s="10">
        <f t="shared" si="10"/>
      </c>
      <c r="AG18" s="6">
        <f>IF(ISERROR(VLOOKUP($C18,'22-8-06'!$B$2:$Q$90,14,FALSE)),"",VLOOKUP($C18,'22-8-06'!$B$2:$Q$90,14,FALSE))</f>
      </c>
      <c r="AH18" s="10">
        <f t="shared" si="11"/>
      </c>
    </row>
    <row r="19" spans="1:34" ht="12.75">
      <c r="A19">
        <f t="shared" si="0"/>
        <v>18</v>
      </c>
      <c r="B19" s="11">
        <f t="shared" si="1"/>
        <v>97</v>
      </c>
      <c r="C19" t="s">
        <v>152</v>
      </c>
      <c r="D19">
        <v>2</v>
      </c>
      <c r="E19">
        <f t="shared" si="12"/>
        <v>3</v>
      </c>
      <c r="F19">
        <f t="shared" si="2"/>
        <v>0</v>
      </c>
      <c r="G19">
        <f>IF(R19="",0,VLOOKUP(R19,points!$A$1:$B$40,2)+$D19)</f>
        <v>0</v>
      </c>
      <c r="H19">
        <f>IF(T19="",0,VLOOKUP(T19,points!$A$1:$B$40,2)+$D19)</f>
        <v>35</v>
      </c>
      <c r="I19">
        <f>IF(V19="",0,VLOOKUP(V19,points!$A$1:$B$40,2)+$D19)</f>
        <v>29</v>
      </c>
      <c r="J19">
        <f>IF(X19="",0,VLOOKUP(X19,points!$A$1:$B$40,2)+$D19)</f>
        <v>0</v>
      </c>
      <c r="K19">
        <f>IF(Z19="",0,VLOOKUP(Z19,points!$A$1:$B$40,2)+$D19)</f>
        <v>33</v>
      </c>
      <c r="L19">
        <f>IF(AB19="",0,VLOOKUP(AB19,points!$A$1:$B$40,2)+$D19)</f>
        <v>0</v>
      </c>
      <c r="M19">
        <f>IF(AD19="",0,VLOOKUP(AD19,points!$A$1:$B$40,2)+$D19)</f>
        <v>0</v>
      </c>
      <c r="N19">
        <f>IF(AF19="",0,VLOOKUP(AF19,points!$A$1:$B$40,2)+$D19)</f>
        <v>0</v>
      </c>
      <c r="O19">
        <f>IF(AH19="",0,VLOOKUP(AH19,points!$A$1:$B$40,2)+$D19)</f>
        <v>0</v>
      </c>
      <c r="Q19" s="6">
        <f>IF(ISERROR(VLOOKUP($C19,'2-5-06'!$B$2:$Q$95,14,FALSE)),"",VLOOKUP($C19,'2-5-06'!$B$2:$Q$95,14,FALSE))</f>
      </c>
      <c r="R19" s="10">
        <f t="shared" si="3"/>
      </c>
      <c r="S19" s="6">
        <f>IF(ISERROR(VLOOKUP($C19,'16-5-06'!$B$2:$Q$95,14,FALSE)),"",VLOOKUP($C19,'16-5-06'!$B$2:$Q$95,14,FALSE))</f>
        <v>0.04128472222222222</v>
      </c>
      <c r="T19" s="10">
        <f t="shared" si="4"/>
        <v>7</v>
      </c>
      <c r="U19" s="6">
        <f>IF(ISERROR(VLOOKUP($C19,'30-5-06'!$B$2:$Q$95,14,FALSE)),"",VLOOKUP($C19,'30-5-06'!$B$2:$Q$95,14,FALSE))</f>
        <v>0.04181712962962963</v>
      </c>
      <c r="V19" s="10">
        <f t="shared" si="5"/>
        <v>13</v>
      </c>
      <c r="W19" s="6">
        <f>IF(ISERROR(VLOOKUP($C19,'13-6-06'!$B$2:$Q$95,14,FALSE)),"",VLOOKUP($C19,'13-6-06'!$B$2:$Q$95,14,FALSE))</f>
      </c>
      <c r="X19" s="10">
        <f t="shared" si="6"/>
      </c>
      <c r="Y19" s="6">
        <f>IF(ISERROR(VLOOKUP($C19,'27-6-06'!$B$2:$Q$95,14,FALSE)),"",VLOOKUP($C19,'27-6-06'!$B$2:$Q$95,14,FALSE))</f>
        <v>0.04113425925925926</v>
      </c>
      <c r="Z19" s="10">
        <f t="shared" si="7"/>
        <v>9</v>
      </c>
      <c r="AA19" s="6">
        <f>IF(ISERROR(VLOOKUP($C19,'11-7-06'!$B$2:$Q$91,14,FALSE)),"",VLOOKUP($C19,'11-7-06'!$B$2:$Q$91,14,FALSE))</f>
      </c>
      <c r="AB19" s="10">
        <f t="shared" si="8"/>
      </c>
      <c r="AC19" s="6">
        <f>IF(ISERROR(VLOOKUP($C19,'25-7-06'!$B$2:$Q$95,14,FALSE)),"",VLOOKUP($C19,'25-7-06'!$B$2:$Q$95,14,FALSE))</f>
      </c>
      <c r="AD19" s="10">
        <f t="shared" si="9"/>
      </c>
      <c r="AE19" s="6">
        <f>IF(ISERROR(VLOOKUP($C19,'8-8-06'!$B$2:$Q$95,14,FALSE)),"",VLOOKUP($C19,'8-8-06'!$B$2:$Q$95,14,FALSE))</f>
      </c>
      <c r="AF19" s="10">
        <f t="shared" si="10"/>
      </c>
      <c r="AG19" s="6">
        <f>IF(ISERROR(VLOOKUP($C19,'22-8-06'!$B$2:$Q$90,14,FALSE)),"",VLOOKUP($C19,'22-8-06'!$B$2:$Q$90,14,FALSE))</f>
      </c>
      <c r="AH19" s="10">
        <f t="shared" si="11"/>
      </c>
    </row>
    <row r="20" spans="1:34" ht="12.75">
      <c r="A20">
        <f t="shared" si="0"/>
        <v>19</v>
      </c>
      <c r="B20" s="11">
        <f t="shared" si="1"/>
        <v>92</v>
      </c>
      <c r="C20" s="16" t="s">
        <v>26</v>
      </c>
      <c r="D20">
        <v>6</v>
      </c>
      <c r="E20">
        <f t="shared" si="12"/>
        <v>2</v>
      </c>
      <c r="F20">
        <f t="shared" si="2"/>
        <v>30</v>
      </c>
      <c r="G20">
        <f>IF(R20="",0,VLOOKUP(R20,points!$A$1:$B$40,2)+$D20)</f>
        <v>30</v>
      </c>
      <c r="H20">
        <f>IF(T20="",0,VLOOKUP(T20,points!$A$1:$B$40,2)+$D20)</f>
        <v>32</v>
      </c>
      <c r="I20">
        <f>IF(V20="",0,VLOOKUP(V20,points!$A$1:$B$40,2)+$D20)</f>
        <v>0</v>
      </c>
      <c r="J20">
        <f>IF(X20="",0,VLOOKUP(X20,points!$A$1:$B$40,2)+$D20)</f>
        <v>0</v>
      </c>
      <c r="K20">
        <f>IF(Z20="",0,VLOOKUP(Z20,points!$A$1:$B$40,2)+$D20)</f>
        <v>0</v>
      </c>
      <c r="L20">
        <f>IF(AB20="",0,VLOOKUP(AB20,points!$A$1:$B$40,2)+$D20)</f>
        <v>0</v>
      </c>
      <c r="M20">
        <f>IF(AD20="",0,VLOOKUP(AD20,points!$A$1:$B$40,2)+$D20)</f>
        <v>0</v>
      </c>
      <c r="N20">
        <f>IF(AF20="",0,VLOOKUP(AF20,points!$A$1:$B$40,2)+$D20)</f>
        <v>0</v>
      </c>
      <c r="O20">
        <f>IF(AH20="",0,VLOOKUP(AH20,points!$A$1:$B$40,2)+$D20)</f>
        <v>0</v>
      </c>
      <c r="P20" t="s">
        <v>117</v>
      </c>
      <c r="Q20" s="6">
        <f>IF(ISERROR(VLOOKUP($C20,'2-5-06'!$B$2:$Q$95,14,FALSE)),"",VLOOKUP($C20,'2-5-06'!$B$2:$Q$95,14,FALSE))</f>
        <v>0.047002314814814816</v>
      </c>
      <c r="R20" s="10">
        <f t="shared" si="3"/>
        <v>16</v>
      </c>
      <c r="S20" s="6">
        <f>IF(ISERROR(VLOOKUP($C20,'16-5-06'!$B$2:$Q$95,14,FALSE)),"",VLOOKUP($C20,'16-5-06'!$B$2:$Q$95,14,FALSE))</f>
        <v>0.04594907407407408</v>
      </c>
      <c r="T20" s="10">
        <f t="shared" si="4"/>
        <v>14</v>
      </c>
      <c r="U20" s="6">
        <f>IF(ISERROR(VLOOKUP($C20,'30-5-06'!$B$2:$Q$95,14,FALSE)),"",VLOOKUP($C20,'30-5-06'!$B$2:$Q$95,14,FALSE))</f>
      </c>
      <c r="V20" s="10">
        <f t="shared" si="5"/>
      </c>
      <c r="W20" s="6">
        <f>IF(ISERROR(VLOOKUP($C20,'13-6-06'!$B$2:$Q$95,14,FALSE)),"",VLOOKUP($C20,'13-6-06'!$B$2:$Q$95,14,FALSE))</f>
      </c>
      <c r="X20" s="10">
        <f t="shared" si="6"/>
      </c>
      <c r="Y20" s="6">
        <f>IF(ISERROR(VLOOKUP($C20,'27-6-06'!$B$2:$Q$95,14,FALSE)),"",VLOOKUP($C20,'27-6-06'!$B$2:$Q$95,14,FALSE))</f>
      </c>
      <c r="Z20" s="10">
        <f t="shared" si="7"/>
      </c>
      <c r="AA20" s="6">
        <f>IF(ISERROR(VLOOKUP($C20,'11-7-06'!$B$2:$Q$91,14,FALSE)),"",VLOOKUP($C20,'11-7-06'!$B$2:$Q$91,14,FALSE))</f>
      </c>
      <c r="AB20" s="10">
        <f t="shared" si="8"/>
      </c>
      <c r="AC20" s="6">
        <f>IF(ISERROR(VLOOKUP($C20,'25-7-06'!$B$2:$Q$95,14,FALSE)),"",VLOOKUP($C20,'25-7-06'!$B$2:$Q$95,14,FALSE))</f>
      </c>
      <c r="AD20" s="10">
        <f t="shared" si="9"/>
      </c>
      <c r="AE20" s="6">
        <f>IF(ISERROR(VLOOKUP($C20,'8-8-06'!$B$2:$Q$95,14,FALSE)),"",VLOOKUP($C20,'8-8-06'!$B$2:$Q$95,14,FALSE))</f>
      </c>
      <c r="AF20" s="10">
        <f t="shared" si="10"/>
      </c>
      <c r="AG20" s="6">
        <f>IF(ISERROR(VLOOKUP($C20,'22-8-06'!$B$2:$Q$90,14,FALSE)),"",VLOOKUP($C20,'22-8-06'!$B$2:$Q$90,14,FALSE))</f>
      </c>
      <c r="AH20" s="10">
        <f t="shared" si="11"/>
      </c>
    </row>
    <row r="21" spans="1:34" ht="12.75">
      <c r="A21">
        <f t="shared" si="0"/>
        <v>20</v>
      </c>
      <c r="B21" s="11">
        <f t="shared" si="1"/>
        <v>87</v>
      </c>
      <c r="C21" t="s">
        <v>154</v>
      </c>
      <c r="E21">
        <f t="shared" si="12"/>
        <v>2</v>
      </c>
      <c r="F21">
        <f t="shared" si="2"/>
        <v>28</v>
      </c>
      <c r="G21">
        <f>IF(R21="",0,VLOOKUP(R21,points!$A$1:$B$40,2)+$D21)</f>
        <v>0</v>
      </c>
      <c r="H21">
        <f>IF(T21="",0,VLOOKUP(T21,points!$A$1:$B$40,2)+$D21)</f>
        <v>28</v>
      </c>
      <c r="I21">
        <f>IF(V21="",0,VLOOKUP(V21,points!$A$1:$B$40,2)+$D21)</f>
        <v>0</v>
      </c>
      <c r="J21">
        <f>IF(X21="",0,VLOOKUP(X21,points!$A$1:$B$40,2)+$D21)</f>
        <v>0</v>
      </c>
      <c r="K21">
        <f>IF(Z21="",0,VLOOKUP(Z21,points!$A$1:$B$40,2)+$D21)</f>
        <v>0</v>
      </c>
      <c r="L21">
        <f>IF(AB21="",0,VLOOKUP(AB21,points!$A$1:$B$40,2)+$D21)</f>
        <v>0</v>
      </c>
      <c r="M21">
        <f>IF(AD21="",0,VLOOKUP(AD21,points!$A$1:$B$40,2)+$D21)</f>
        <v>31</v>
      </c>
      <c r="N21">
        <f>IF(AF21="",0,VLOOKUP(AF21,points!$A$1:$B$40,2)+$D21)</f>
        <v>0</v>
      </c>
      <c r="O21">
        <f>IF(AH21="",0,VLOOKUP(AH21,points!$A$1:$B$40,2)+$D21)</f>
        <v>0</v>
      </c>
      <c r="P21" t="s">
        <v>117</v>
      </c>
      <c r="Q21" s="6">
        <f>IF(ISERROR(VLOOKUP($C21,'2-5-06'!$B$2:$Q$95,14,FALSE)),"",VLOOKUP($C21,'2-5-06'!$B$2:$Q$95,14,FALSE))</f>
      </c>
      <c r="R21" s="10">
        <f t="shared" si="3"/>
      </c>
      <c r="S21" s="6">
        <f>IF(ISERROR(VLOOKUP($C21,'16-5-06'!$B$2:$Q$95,14,FALSE)),"",VLOOKUP($C21,'16-5-06'!$B$2:$Q$95,14,FALSE))</f>
        <v>0.04390046296296296</v>
      </c>
      <c r="T21" s="10">
        <f t="shared" si="4"/>
        <v>12</v>
      </c>
      <c r="U21" s="6">
        <f>IF(ISERROR(VLOOKUP($C21,'30-5-06'!$B$2:$Q$95,14,FALSE)),"",VLOOKUP($C21,'30-5-06'!$B$2:$Q$95,14,FALSE))</f>
      </c>
      <c r="V21" s="10">
        <f t="shared" si="5"/>
      </c>
      <c r="W21" s="6">
        <f>IF(ISERROR(VLOOKUP($C21,'13-6-06'!$B$2:$Q$95,14,FALSE)),"",VLOOKUP($C21,'13-6-06'!$B$2:$Q$95,14,FALSE))</f>
      </c>
      <c r="X21" s="10">
        <f t="shared" si="6"/>
      </c>
      <c r="Y21" s="6">
        <f>IF(ISERROR(VLOOKUP($C21,'27-6-06'!$B$2:$Q$95,14,FALSE)),"",VLOOKUP($C21,'27-6-06'!$B$2:$Q$95,14,FALSE))</f>
      </c>
      <c r="Z21" s="10">
        <f t="shared" si="7"/>
      </c>
      <c r="AA21" s="6">
        <f>IF(ISERROR(VLOOKUP($C21,'11-7-06'!$B$2:$Q$91,14,FALSE)),"",VLOOKUP($C21,'11-7-06'!$B$2:$Q$91,14,FALSE))</f>
      </c>
      <c r="AB21" s="10">
        <f t="shared" si="8"/>
      </c>
      <c r="AC21" s="6">
        <f>IF(ISERROR(VLOOKUP($C21,'25-7-06'!$B$2:$Q$95,14,FALSE)),"",VLOOKUP($C21,'25-7-06'!$B$2:$Q$95,14,FALSE))</f>
        <v>0.044675925925925924</v>
      </c>
      <c r="AD21" s="10">
        <f t="shared" si="9"/>
        <v>9</v>
      </c>
      <c r="AE21" s="6">
        <f>IF(ISERROR(VLOOKUP($C21,'8-8-06'!$B$2:$Q$95,14,FALSE)),"",VLOOKUP($C21,'8-8-06'!$B$2:$Q$95,14,FALSE))</f>
      </c>
      <c r="AF21" s="10">
        <f t="shared" si="10"/>
      </c>
      <c r="AG21" s="6">
        <f>IF(ISERROR(VLOOKUP($C21,'22-8-06'!$B$2:$Q$90,14,FALSE)),"",VLOOKUP($C21,'22-8-06'!$B$2:$Q$90,14,FALSE))</f>
      </c>
      <c r="AH21" s="10">
        <f t="shared" si="11"/>
      </c>
    </row>
    <row r="22" spans="1:34" ht="12.75">
      <c r="A22">
        <f t="shared" si="0"/>
        <v>21</v>
      </c>
      <c r="B22" s="11">
        <f t="shared" si="1"/>
        <v>86</v>
      </c>
      <c r="C22" t="s">
        <v>31</v>
      </c>
      <c r="D22">
        <v>2</v>
      </c>
      <c r="E22">
        <f t="shared" si="12"/>
        <v>3</v>
      </c>
      <c r="F22">
        <f t="shared" si="2"/>
        <v>0</v>
      </c>
      <c r="G22">
        <f>IF(R22="",0,VLOOKUP(R22,points!$A$1:$B$40,2)+$D22)</f>
        <v>27</v>
      </c>
      <c r="H22">
        <f>IF(T22="",0,VLOOKUP(T22,points!$A$1:$B$40,2)+$D22)</f>
        <v>0</v>
      </c>
      <c r="I22">
        <f>IF(V22="",0,VLOOKUP(V22,points!$A$1:$B$40,2)+$D22)</f>
        <v>28</v>
      </c>
      <c r="J22">
        <f>IF(X22="",0,VLOOKUP(X22,points!$A$1:$B$40,2)+$D22)</f>
        <v>0</v>
      </c>
      <c r="K22">
        <f>IF(Z22="",0,VLOOKUP(Z22,points!$A$1:$B$40,2)+$D22)</f>
        <v>31</v>
      </c>
      <c r="L22">
        <f>IF(AB22="",0,VLOOKUP(AB22,points!$A$1:$B$40,2)+$D22)</f>
        <v>0</v>
      </c>
      <c r="M22">
        <f>IF(AD22="",0,VLOOKUP(AD22,points!$A$1:$B$40,2)+$D22)</f>
        <v>0</v>
      </c>
      <c r="N22">
        <f>IF(AF22="",0,VLOOKUP(AF22,points!$A$1:$B$40,2)+$D22)</f>
        <v>0</v>
      </c>
      <c r="O22">
        <f>IF(AH22="",0,VLOOKUP(AH22,points!$A$1:$B$40,2)+$D22)</f>
        <v>0</v>
      </c>
      <c r="Q22" s="6">
        <f>IF(ISERROR(VLOOKUP($C22,'2-5-06'!$B$2:$Q$95,14,FALSE)),"",VLOOKUP($C22,'2-5-06'!$B$2:$Q$95,14,FALSE))</f>
        <v>0.04481481481481482</v>
      </c>
      <c r="R22" s="10">
        <f t="shared" si="3"/>
        <v>15</v>
      </c>
      <c r="S22" s="6">
        <f>IF(ISERROR(VLOOKUP($C22,'16-5-06'!$B$2:$Q$95,14,FALSE)),"",VLOOKUP($C22,'16-5-06'!$B$2:$Q$95,14,FALSE))</f>
      </c>
      <c r="T22" s="10">
        <f t="shared" si="4"/>
      </c>
      <c r="U22" s="6">
        <f>IF(ISERROR(VLOOKUP($C22,'30-5-06'!$B$2:$Q$95,14,FALSE)),"",VLOOKUP($C22,'30-5-06'!$B$2:$Q$95,14,FALSE))</f>
        <v>0.04361111111111111</v>
      </c>
      <c r="V22" s="10">
        <f t="shared" si="5"/>
        <v>14</v>
      </c>
      <c r="W22" s="6">
        <f>IF(ISERROR(VLOOKUP($C22,'13-6-06'!$B$2:$Q$95,14,FALSE)),"",VLOOKUP($C22,'13-6-06'!$B$2:$Q$95,14,FALSE))</f>
      </c>
      <c r="X22" s="10">
        <f t="shared" si="6"/>
      </c>
      <c r="Y22" s="6">
        <f>IF(ISERROR(VLOOKUP($C22,'27-6-06'!$B$2:$Q$95,14,FALSE)),"",VLOOKUP($C22,'27-6-06'!$B$2:$Q$95,14,FALSE))</f>
        <v>0.04267361111111111</v>
      </c>
      <c r="Z22" s="10">
        <f t="shared" si="7"/>
        <v>11</v>
      </c>
      <c r="AA22" s="6">
        <f>IF(ISERROR(VLOOKUP($C22,'11-7-06'!$B$2:$Q$91,14,FALSE)),"",VLOOKUP($C22,'11-7-06'!$B$2:$Q$91,14,FALSE))</f>
      </c>
      <c r="AB22" s="10">
        <f t="shared" si="8"/>
      </c>
      <c r="AC22" s="6">
        <f>IF(ISERROR(VLOOKUP($C22,'25-7-06'!$B$2:$Q$95,14,FALSE)),"",VLOOKUP($C22,'25-7-06'!$B$2:$Q$95,14,FALSE))</f>
      </c>
      <c r="AD22" s="10">
        <f t="shared" si="9"/>
      </c>
      <c r="AE22" s="6">
        <f>IF(ISERROR(VLOOKUP($C22,'8-8-06'!$B$2:$Q$95,14,FALSE)),"",VLOOKUP($C22,'8-8-06'!$B$2:$Q$95,14,FALSE))</f>
      </c>
      <c r="AF22" s="10">
        <f t="shared" si="10"/>
      </c>
      <c r="AG22" s="6">
        <f>IF(ISERROR(VLOOKUP($C22,'22-8-06'!$B$2:$Q$90,14,FALSE)),"",VLOOKUP($C22,'22-8-06'!$B$2:$Q$90,14,FALSE))</f>
      </c>
      <c r="AH22" s="10">
        <f t="shared" si="11"/>
      </c>
    </row>
    <row r="23" spans="1:34" ht="12.75">
      <c r="A23">
        <f t="shared" si="0"/>
        <v>22</v>
      </c>
      <c r="B23" s="11">
        <f t="shared" si="1"/>
        <v>84</v>
      </c>
      <c r="C23" t="s">
        <v>118</v>
      </c>
      <c r="E23">
        <f t="shared" si="12"/>
        <v>2</v>
      </c>
      <c r="F23">
        <f t="shared" si="2"/>
        <v>0</v>
      </c>
      <c r="G23">
        <f>IF(R23="",0,VLOOKUP(R23,points!$A$1:$B$40,2)+$D23)</f>
        <v>0</v>
      </c>
      <c r="H23">
        <f>IF(T23="",0,VLOOKUP(T23,points!$A$1:$B$40,2)+$D23)</f>
        <v>0</v>
      </c>
      <c r="I23">
        <f>IF(V23="",0,VLOOKUP(V23,points!$A$1:$B$40,2)+$D23)</f>
        <v>0</v>
      </c>
      <c r="J23">
        <f>IF(X23="",0,VLOOKUP(X23,points!$A$1:$B$40,2)+$D23)</f>
        <v>0</v>
      </c>
      <c r="K23">
        <f>IF(Z23="",0,VLOOKUP(Z23,points!$A$1:$B$40,2)+$D23)</f>
        <v>44</v>
      </c>
      <c r="L23">
        <f>IF(AB23="",0,VLOOKUP(AB23,points!$A$1:$B$40,2)+$D23)</f>
        <v>40</v>
      </c>
      <c r="M23">
        <f>IF(AD23="",0,VLOOKUP(AD23,points!$A$1:$B$40,2)+$D23)</f>
        <v>0</v>
      </c>
      <c r="N23">
        <f>IF(AF23="",0,VLOOKUP(AF23,points!$A$1:$B$40,2)+$D23)</f>
        <v>0</v>
      </c>
      <c r="O23">
        <f>IF(AH23="",0,VLOOKUP(AH23,points!$A$1:$B$40,2)+$D23)</f>
        <v>0</v>
      </c>
      <c r="Q23" s="6">
        <f>IF(ISERROR(VLOOKUP($C23,'2-5-06'!$B$2:$Q$95,14,FALSE)),"",VLOOKUP($C23,'2-5-06'!$B$2:$Q$95,14,FALSE))</f>
      </c>
      <c r="R23" s="10">
        <f t="shared" si="3"/>
      </c>
      <c r="S23" s="6">
        <f>IF(ISERROR(VLOOKUP($C23,'16-5-06'!$B$2:$Q$95,14,FALSE)),"",VLOOKUP($C23,'16-5-06'!$B$2:$Q$95,14,FALSE))</f>
      </c>
      <c r="T23" s="10">
        <f t="shared" si="4"/>
      </c>
      <c r="U23" s="6">
        <f>IF(ISERROR(VLOOKUP($C23,'30-5-06'!$B$2:$Q$95,14,FALSE)),"",VLOOKUP($C23,'30-5-06'!$B$2:$Q$95,14,FALSE))</f>
      </c>
      <c r="V23" s="10">
        <f t="shared" si="5"/>
      </c>
      <c r="W23" s="6">
        <f>IF(ISERROR(VLOOKUP($C23,'13-6-06'!$B$2:$Q$95,14,FALSE)),"",VLOOKUP($C23,'13-6-06'!$B$2:$Q$95,14,FALSE))</f>
      </c>
      <c r="X23" s="10">
        <f t="shared" si="6"/>
      </c>
      <c r="Y23" s="6">
        <f>IF(ISERROR(VLOOKUP($C23,'27-6-06'!$B$2:$Q$95,14,FALSE)),"",VLOOKUP($C23,'27-6-06'!$B$2:$Q$95,14,FALSE))</f>
        <v>0.0365625</v>
      </c>
      <c r="Z23" s="10">
        <f t="shared" si="7"/>
        <v>2</v>
      </c>
      <c r="AA23" s="6">
        <f>IF(ISERROR(VLOOKUP($C23,'11-7-06'!$B$2:$Q$91,14,FALSE)),"",VLOOKUP($C23,'11-7-06'!$B$2:$Q$91,14,FALSE))</f>
        <v>0.03746527777777778</v>
      </c>
      <c r="AB23" s="10">
        <f t="shared" si="8"/>
        <v>3</v>
      </c>
      <c r="AC23" s="6">
        <f>IF(ISERROR(VLOOKUP($C23,'25-7-06'!$B$2:$Q$95,14,FALSE)),"",VLOOKUP($C23,'25-7-06'!$B$2:$Q$95,14,FALSE))</f>
      </c>
      <c r="AD23" s="10">
        <f t="shared" si="9"/>
      </c>
      <c r="AE23" s="6">
        <f>IF(ISERROR(VLOOKUP($C23,'8-8-06'!$B$2:$Q$95,14,FALSE)),"",VLOOKUP($C23,'8-8-06'!$B$2:$Q$95,14,FALSE))</f>
      </c>
      <c r="AF23" s="10">
        <f t="shared" si="10"/>
      </c>
      <c r="AG23" s="6">
        <f>IF(ISERROR(VLOOKUP($C23,'22-8-06'!$B$2:$Q$90,14,FALSE)),"",VLOOKUP($C23,'22-8-06'!$B$2:$Q$90,14,FALSE))</f>
      </c>
      <c r="AH23" s="10">
        <f t="shared" si="11"/>
      </c>
    </row>
    <row r="24" spans="1:34" ht="12.75">
      <c r="A24">
        <f t="shared" si="0"/>
        <v>22</v>
      </c>
      <c r="B24" s="11">
        <f t="shared" si="1"/>
        <v>84</v>
      </c>
      <c r="C24" t="s">
        <v>100</v>
      </c>
      <c r="E24">
        <f t="shared" si="12"/>
        <v>2</v>
      </c>
      <c r="F24">
        <f t="shared" si="2"/>
        <v>26</v>
      </c>
      <c r="G24">
        <f>IF(R24="",0,VLOOKUP(R24,points!$A$1:$B$40,2)+$D24)</f>
        <v>26</v>
      </c>
      <c r="H24">
        <f>IF(T24="",0,VLOOKUP(T24,points!$A$1:$B$40,2)+$D24)</f>
        <v>0</v>
      </c>
      <c r="I24">
        <f>IF(V24="",0,VLOOKUP(V24,points!$A$1:$B$40,2)+$D24)</f>
        <v>0</v>
      </c>
      <c r="J24">
        <f>IF(X24="",0,VLOOKUP(X24,points!$A$1:$B$40,2)+$D24)</f>
        <v>0</v>
      </c>
      <c r="K24">
        <f>IF(Z24="",0,VLOOKUP(Z24,points!$A$1:$B$40,2)+$D24)</f>
        <v>0</v>
      </c>
      <c r="L24">
        <f>IF(AB24="",0,VLOOKUP(AB24,points!$A$1:$B$40,2)+$D24)</f>
        <v>0</v>
      </c>
      <c r="M24">
        <f>IF(AD24="",0,VLOOKUP(AD24,points!$A$1:$B$40,2)+$D24)</f>
        <v>0</v>
      </c>
      <c r="N24">
        <f>IF(AF24="",0,VLOOKUP(AF24,points!$A$1:$B$40,2)+$D24)</f>
        <v>32</v>
      </c>
      <c r="O24">
        <f>IF(AH24="",0,VLOOKUP(AH24,points!$A$1:$B$40,2)+$D24)</f>
        <v>0</v>
      </c>
      <c r="P24" t="s">
        <v>117</v>
      </c>
      <c r="Q24" s="6">
        <f>IF(ISERROR(VLOOKUP($C24,'2-5-06'!$B$2:$Q$95,14,FALSE)),"",VLOOKUP($C24,'2-5-06'!$B$2:$Q$95,14,FALSE))</f>
        <v>0.042916666666666665</v>
      </c>
      <c r="R24" s="10">
        <f t="shared" si="3"/>
        <v>14</v>
      </c>
      <c r="S24" s="6">
        <f>IF(ISERROR(VLOOKUP($C24,'16-5-06'!$B$2:$Q$95,14,FALSE)),"",VLOOKUP($C24,'16-5-06'!$B$2:$Q$95,14,FALSE))</f>
      </c>
      <c r="T24" s="10">
        <f t="shared" si="4"/>
      </c>
      <c r="U24" s="6">
        <f>IF(ISERROR(VLOOKUP($C24,'30-5-06'!$B$2:$Q$95,14,FALSE)),"",VLOOKUP($C24,'30-5-06'!$B$2:$Q$95,14,FALSE))</f>
      </c>
      <c r="V24" s="10">
        <f t="shared" si="5"/>
      </c>
      <c r="W24" s="6">
        <f>IF(ISERROR(VLOOKUP($C24,'13-6-06'!$B$2:$Q$95,14,FALSE)),"",VLOOKUP($C24,'13-6-06'!$B$2:$Q$95,14,FALSE))</f>
      </c>
      <c r="X24" s="10">
        <f t="shared" si="6"/>
      </c>
      <c r="Y24" s="6">
        <f>IF(ISERROR(VLOOKUP($C24,'27-6-06'!$B$2:$Q$95,14,FALSE)),"",VLOOKUP($C24,'27-6-06'!$B$2:$Q$95,14,FALSE))</f>
      </c>
      <c r="Z24" s="10">
        <f t="shared" si="7"/>
      </c>
      <c r="AA24" s="6">
        <f>IF(ISERROR(VLOOKUP($C24,'11-7-06'!$B$2:$Q$91,14,FALSE)),"",VLOOKUP($C24,'11-7-06'!$B$2:$Q$91,14,FALSE))</f>
      </c>
      <c r="AB24" s="10">
        <f t="shared" si="8"/>
      </c>
      <c r="AC24" s="6">
        <f>IF(ISERROR(VLOOKUP($C24,'25-7-06'!$B$2:$Q$95,14,FALSE)),"",VLOOKUP($C24,'25-7-06'!$B$2:$Q$95,14,FALSE))</f>
      </c>
      <c r="AD24" s="10">
        <f t="shared" si="9"/>
      </c>
      <c r="AE24" s="6">
        <f>IF(ISERROR(VLOOKUP($C24,'8-8-06'!$B$2:$Q$95,14,FALSE)),"",VLOOKUP($C24,'8-8-06'!$B$2:$Q$95,14,FALSE))</f>
        <v>0.04331018518518519</v>
      </c>
      <c r="AF24" s="10">
        <f t="shared" si="10"/>
        <v>8</v>
      </c>
      <c r="AG24" s="6">
        <f>IF(ISERROR(VLOOKUP($C24,'22-8-06'!$B$2:$Q$90,14,FALSE)),"",VLOOKUP($C24,'22-8-06'!$B$2:$Q$90,14,FALSE))</f>
      </c>
      <c r="AH24" s="10">
        <f t="shared" si="11"/>
      </c>
    </row>
    <row r="25" spans="1:34" ht="12.75">
      <c r="A25">
        <f t="shared" si="0"/>
        <v>24</v>
      </c>
      <c r="B25" s="11">
        <f t="shared" si="1"/>
        <v>81</v>
      </c>
      <c r="C25" t="s">
        <v>134</v>
      </c>
      <c r="D25">
        <v>2</v>
      </c>
      <c r="E25">
        <f t="shared" si="12"/>
        <v>2</v>
      </c>
      <c r="F25">
        <f t="shared" si="2"/>
        <v>26</v>
      </c>
      <c r="G25">
        <f>IF(R25="",0,VLOOKUP(R25,points!$A$1:$B$40,2)+$D25)</f>
        <v>0</v>
      </c>
      <c r="H25">
        <f>IF(T25="",0,VLOOKUP(T25,points!$A$1:$B$40,2)+$D25)</f>
        <v>26</v>
      </c>
      <c r="I25">
        <f>IF(V25="",0,VLOOKUP(V25,points!$A$1:$B$40,2)+$D25)</f>
        <v>0</v>
      </c>
      <c r="J25">
        <f>IF(X25="",0,VLOOKUP(X25,points!$A$1:$B$40,2)+$D25)</f>
        <v>0</v>
      </c>
      <c r="K25">
        <f>IF(Z25="",0,VLOOKUP(Z25,points!$A$1:$B$40,2)+$D25)</f>
        <v>29</v>
      </c>
      <c r="L25">
        <f>IF(AB25="",0,VLOOKUP(AB25,points!$A$1:$B$40,2)+$D25)</f>
        <v>0</v>
      </c>
      <c r="M25">
        <f>IF(AD25="",0,VLOOKUP(AD25,points!$A$1:$B$40,2)+$D25)</f>
        <v>0</v>
      </c>
      <c r="N25">
        <f>IF(AF25="",0,VLOOKUP(AF25,points!$A$1:$B$40,2)+$D25)</f>
        <v>0</v>
      </c>
      <c r="O25">
        <f>IF(AH25="",0,VLOOKUP(AH25,points!$A$1:$B$40,2)+$D25)</f>
        <v>0</v>
      </c>
      <c r="P25" t="s">
        <v>117</v>
      </c>
      <c r="Q25" s="6">
        <f>IF(ISERROR(VLOOKUP($C25,'2-5-06'!$B$2:$Q$95,14,FALSE)),"",VLOOKUP($C25,'2-5-06'!$B$2:$Q$95,14,FALSE))</f>
      </c>
      <c r="R25" s="10">
        <f t="shared" si="3"/>
      </c>
      <c r="S25" s="6">
        <f>IF(ISERROR(VLOOKUP($C25,'16-5-06'!$B$2:$Q$95,14,FALSE)),"",VLOOKUP($C25,'16-5-06'!$B$2:$Q$95,14,FALSE))</f>
        <v>0.047928240740740743</v>
      </c>
      <c r="T25" s="10">
        <f t="shared" si="4"/>
        <v>16</v>
      </c>
      <c r="U25" s="6" t="str">
        <f>IF(ISERROR(VLOOKUP($C25,'30-5-06'!$B$2:$Q$95,14,FALSE)),"",VLOOKUP($C25,'30-5-06'!$B$2:$Q$95,14,FALSE))</f>
        <v>dnf</v>
      </c>
      <c r="V25" s="10">
        <f t="shared" si="5"/>
      </c>
      <c r="W25" s="6">
        <f>IF(ISERROR(VLOOKUP($C25,'13-6-06'!$B$2:$Q$95,14,FALSE)),"",VLOOKUP($C25,'13-6-06'!$B$2:$Q$95,14,FALSE))</f>
      </c>
      <c r="X25" s="10">
        <f t="shared" si="6"/>
      </c>
      <c r="Y25" s="6">
        <f>IF(ISERROR(VLOOKUP($C25,'27-6-06'!$B$2:$Q$95,14,FALSE)),"",VLOOKUP($C25,'27-6-06'!$B$2:$Q$95,14,FALSE))</f>
        <v>0.04505787037037037</v>
      </c>
      <c r="Z25" s="10">
        <f t="shared" si="7"/>
        <v>13</v>
      </c>
      <c r="AA25" s="6">
        <f>IF(ISERROR(VLOOKUP($C25,'11-7-06'!$B$2:$Q$91,14,FALSE)),"",VLOOKUP($C25,'11-7-06'!$B$2:$Q$91,14,FALSE))</f>
      </c>
      <c r="AB25" s="10">
        <f t="shared" si="8"/>
      </c>
      <c r="AC25" s="6">
        <f>IF(ISERROR(VLOOKUP($C25,'25-7-06'!$B$2:$Q$95,14,FALSE)),"",VLOOKUP($C25,'25-7-06'!$B$2:$Q$95,14,FALSE))</f>
      </c>
      <c r="AD25" s="10">
        <f t="shared" si="9"/>
      </c>
      <c r="AE25" s="6">
        <f>IF(ISERROR(VLOOKUP($C25,'8-8-06'!$B$2:$Q$95,14,FALSE)),"",VLOOKUP($C25,'8-8-06'!$B$2:$Q$95,14,FALSE))</f>
      </c>
      <c r="AF25" s="10">
        <f t="shared" si="10"/>
      </c>
      <c r="AG25" s="6">
        <f>IF(ISERROR(VLOOKUP($C25,'22-8-06'!$B$2:$Q$90,14,FALSE)),"",VLOOKUP($C25,'22-8-06'!$B$2:$Q$90,14,FALSE))</f>
      </c>
      <c r="AH25" s="10">
        <f t="shared" si="11"/>
      </c>
    </row>
    <row r="26" spans="1:34" ht="12.75">
      <c r="A26">
        <f t="shared" si="0"/>
        <v>25</v>
      </c>
      <c r="B26" s="11">
        <f t="shared" si="1"/>
        <v>74</v>
      </c>
      <c r="C26" t="s">
        <v>133</v>
      </c>
      <c r="D26">
        <v>2</v>
      </c>
      <c r="E26">
        <f t="shared" si="12"/>
        <v>2</v>
      </c>
      <c r="F26">
        <f t="shared" si="2"/>
        <v>0</v>
      </c>
      <c r="G26">
        <f>IF(R26="",0,VLOOKUP(R26,points!$A$1:$B$40,2)+$D26)</f>
        <v>0</v>
      </c>
      <c r="H26">
        <f>IF(T26="",0,VLOOKUP(T26,points!$A$1:$B$40,2)+$D26)</f>
        <v>37</v>
      </c>
      <c r="I26">
        <f>IF(V26="",0,VLOOKUP(V26,points!$A$1:$B$40,2)+$D26)</f>
        <v>0</v>
      </c>
      <c r="J26">
        <f>IF(X26="",0,VLOOKUP(X26,points!$A$1:$B$40,2)+$D26)</f>
        <v>37</v>
      </c>
      <c r="K26">
        <f>IF(Z26="",0,VLOOKUP(Z26,points!$A$1:$B$40,2)+$D26)</f>
        <v>0</v>
      </c>
      <c r="L26">
        <f>IF(AB26="",0,VLOOKUP(AB26,points!$A$1:$B$40,2)+$D26)</f>
        <v>0</v>
      </c>
      <c r="M26">
        <f>IF(AD26="",0,VLOOKUP(AD26,points!$A$1:$B$40,2)+$D26)</f>
        <v>0</v>
      </c>
      <c r="N26">
        <f>IF(AF26="",0,VLOOKUP(AF26,points!$A$1:$B$40,2)+$D26)</f>
        <v>0</v>
      </c>
      <c r="O26">
        <f>IF(AH26="",0,VLOOKUP(AH26,points!$A$1:$B$40,2)+$D26)</f>
        <v>0</v>
      </c>
      <c r="Q26" s="6">
        <f>IF(ISERROR(VLOOKUP($C26,'2-5-06'!$B$2:$Q$95,14,FALSE)),"",VLOOKUP($C26,'2-5-06'!$B$2:$Q$95,14,FALSE))</f>
      </c>
      <c r="R26" s="10">
        <f t="shared" si="3"/>
      </c>
      <c r="S26" s="6">
        <f>IF(ISERROR(VLOOKUP($C26,'16-5-06'!$B$2:$Q$95,14,FALSE)),"",VLOOKUP($C26,'16-5-06'!$B$2:$Q$95,14,FALSE))</f>
        <v>0.03960648148148148</v>
      </c>
      <c r="T26" s="10">
        <f t="shared" si="4"/>
        <v>5</v>
      </c>
      <c r="U26" s="6">
        <f>IF(ISERROR(VLOOKUP($C26,'30-5-06'!$B$2:$Q$95,14,FALSE)),"",VLOOKUP($C26,'30-5-06'!$B$2:$Q$95,14,FALSE))</f>
      </c>
      <c r="V26" s="10">
        <f t="shared" si="5"/>
      </c>
      <c r="W26" s="6">
        <f>IF(ISERROR(VLOOKUP($C26,'13-6-06'!$B$2:$Q$95,14,FALSE)),"",VLOOKUP($C26,'13-6-06'!$B$2:$Q$95,14,FALSE))</f>
        <v>0.039178240740740736</v>
      </c>
      <c r="X26" s="10">
        <f t="shared" si="6"/>
        <v>5</v>
      </c>
      <c r="Y26" s="6">
        <f>IF(ISERROR(VLOOKUP($C26,'27-6-06'!$B$2:$Q$95,14,FALSE)),"",VLOOKUP($C26,'27-6-06'!$B$2:$Q$95,14,FALSE))</f>
      </c>
      <c r="Z26" s="10">
        <f t="shared" si="7"/>
      </c>
      <c r="AA26" s="6">
        <f>IF(ISERROR(VLOOKUP($C26,'11-7-06'!$B$2:$Q$91,14,FALSE)),"",VLOOKUP($C26,'11-7-06'!$B$2:$Q$91,14,FALSE))</f>
      </c>
      <c r="AB26" s="10">
        <f t="shared" si="8"/>
      </c>
      <c r="AC26" s="6">
        <f>IF(ISERROR(VLOOKUP($C26,'25-7-06'!$B$2:$Q$95,14,FALSE)),"",VLOOKUP($C26,'25-7-06'!$B$2:$Q$95,14,FALSE))</f>
      </c>
      <c r="AD26" s="10">
        <f t="shared" si="9"/>
      </c>
      <c r="AE26" s="6">
        <f>IF(ISERROR(VLOOKUP($C26,'8-8-06'!$B$2:$Q$95,14,FALSE)),"",VLOOKUP($C26,'8-8-06'!$B$2:$Q$95,14,FALSE))</f>
      </c>
      <c r="AF26" s="10">
        <f t="shared" si="10"/>
      </c>
      <c r="AG26" s="6">
        <f>IF(ISERROR(VLOOKUP($C26,'22-8-06'!$B$2:$Q$90,14,FALSE)),"",VLOOKUP($C26,'22-8-06'!$B$2:$Q$90,14,FALSE))</f>
      </c>
      <c r="AH26" s="10">
        <f t="shared" si="11"/>
      </c>
    </row>
    <row r="27" spans="1:34" ht="12.75">
      <c r="A27">
        <f t="shared" si="0"/>
        <v>26</v>
      </c>
      <c r="B27" s="11">
        <f t="shared" si="1"/>
        <v>67</v>
      </c>
      <c r="C27" t="s">
        <v>86</v>
      </c>
      <c r="E27">
        <f t="shared" si="12"/>
        <v>2</v>
      </c>
      <c r="F27">
        <f t="shared" si="2"/>
        <v>0</v>
      </c>
      <c r="G27">
        <f>IF(R27="",0,VLOOKUP(R27,points!$A$1:$B$40,2)+$D27)</f>
        <v>33</v>
      </c>
      <c r="H27">
        <f>IF(T27="",0,VLOOKUP(T27,points!$A$1:$B$40,2)+$D27)</f>
        <v>0</v>
      </c>
      <c r="I27">
        <f>IF(V27="",0,VLOOKUP(V27,points!$A$1:$B$40,2)+$D27)</f>
        <v>0</v>
      </c>
      <c r="J27">
        <f>IF(X27="",0,VLOOKUP(X27,points!$A$1:$B$40,2)+$D27)</f>
        <v>0</v>
      </c>
      <c r="K27">
        <f>IF(Z27="",0,VLOOKUP(Z27,points!$A$1:$B$40,2)+$D27)</f>
        <v>0</v>
      </c>
      <c r="L27">
        <f>IF(AB27="",0,VLOOKUP(AB27,points!$A$1:$B$40,2)+$D27)</f>
        <v>0</v>
      </c>
      <c r="M27">
        <f>IF(AD27="",0,VLOOKUP(AD27,points!$A$1:$B$40,2)+$D27)</f>
        <v>34</v>
      </c>
      <c r="N27">
        <f>IF(AF27="",0,VLOOKUP(AF27,points!$A$1:$B$40,2)+$D27)</f>
        <v>0</v>
      </c>
      <c r="O27">
        <f>IF(AH27="",0,VLOOKUP(AH27,points!$A$1:$B$40,2)+$D27)</f>
        <v>0</v>
      </c>
      <c r="Q27" s="6">
        <f>IF(ISERROR(VLOOKUP($C27,'2-5-06'!$B$2:$Q$95,14,FALSE)),"",VLOOKUP($C27,'2-5-06'!$B$2:$Q$95,14,FALSE))</f>
        <v>0.040138888888888884</v>
      </c>
      <c r="R27" s="10">
        <f t="shared" si="3"/>
        <v>7</v>
      </c>
      <c r="S27" s="6">
        <f>IF(ISERROR(VLOOKUP($C27,'16-5-06'!$B$2:$Q$95,14,FALSE)),"",VLOOKUP($C27,'16-5-06'!$B$2:$Q$95,14,FALSE))</f>
      </c>
      <c r="T27" s="10">
        <f t="shared" si="4"/>
      </c>
      <c r="U27" s="6">
        <f>IF(ISERROR(VLOOKUP($C27,'30-5-06'!$B$2:$Q$95,14,FALSE)),"",VLOOKUP($C27,'30-5-06'!$B$2:$Q$95,14,FALSE))</f>
      </c>
      <c r="V27" s="10">
        <f t="shared" si="5"/>
      </c>
      <c r="W27" s="6">
        <f>IF(ISERROR(VLOOKUP($C27,'13-6-06'!$B$2:$Q$95,14,FALSE)),"",VLOOKUP($C27,'13-6-06'!$B$2:$Q$95,14,FALSE))</f>
      </c>
      <c r="X27" s="10">
        <f t="shared" si="6"/>
      </c>
      <c r="Y27" s="6">
        <f>IF(ISERROR(VLOOKUP($C27,'27-6-06'!$B$2:$Q$95,14,FALSE)),"",VLOOKUP($C27,'27-6-06'!$B$2:$Q$95,14,FALSE))</f>
      </c>
      <c r="Z27" s="10">
        <f t="shared" si="7"/>
      </c>
      <c r="AA27" s="6">
        <f>IF(ISERROR(VLOOKUP($C27,'11-7-06'!$B$2:$Q$91,14,FALSE)),"",VLOOKUP($C27,'11-7-06'!$B$2:$Q$91,14,FALSE))</f>
      </c>
      <c r="AB27" s="10">
        <f t="shared" si="8"/>
      </c>
      <c r="AC27" s="6">
        <f>IF(ISERROR(VLOOKUP($C27,'25-7-06'!$B$2:$Q$95,14,FALSE)),"",VLOOKUP($C27,'25-7-06'!$B$2:$Q$95,14,FALSE))</f>
        <v>0.04043981481481482</v>
      </c>
      <c r="AD27" s="10">
        <f t="shared" si="9"/>
        <v>6</v>
      </c>
      <c r="AE27" s="6">
        <f>IF(ISERROR(VLOOKUP($C27,'8-8-06'!$B$2:$Q$95,14,FALSE)),"",VLOOKUP($C27,'8-8-06'!$B$2:$Q$95,14,FALSE))</f>
      </c>
      <c r="AF27" s="10">
        <f t="shared" si="10"/>
      </c>
      <c r="AG27" s="6">
        <f>IF(ISERROR(VLOOKUP($C27,'22-8-06'!$B$2:$Q$90,14,FALSE)),"",VLOOKUP($C27,'22-8-06'!$B$2:$Q$90,14,FALSE))</f>
      </c>
      <c r="AH27" s="10">
        <f t="shared" si="11"/>
      </c>
    </row>
    <row r="28" spans="1:34" ht="12.75">
      <c r="A28">
        <f t="shared" si="0"/>
        <v>26</v>
      </c>
      <c r="B28" s="11">
        <f t="shared" si="1"/>
        <v>67</v>
      </c>
      <c r="C28" t="s">
        <v>160</v>
      </c>
      <c r="E28">
        <f t="shared" si="12"/>
        <v>2</v>
      </c>
      <c r="F28">
        <f t="shared" si="2"/>
        <v>0</v>
      </c>
      <c r="G28">
        <f>IF(R28="",0,VLOOKUP(R28,points!$A$1:$B$40,2)+$D28)</f>
        <v>0</v>
      </c>
      <c r="H28">
        <f>IF(T28="",0,VLOOKUP(T28,points!$A$1:$B$40,2)+$D28)</f>
        <v>0</v>
      </c>
      <c r="I28">
        <f>IF(V28="",0,VLOOKUP(V28,points!$A$1:$B$40,2)+$D28)</f>
        <v>0</v>
      </c>
      <c r="J28">
        <f>IF(X28="",0,VLOOKUP(X28,points!$A$1:$B$40,2)+$D28)</f>
        <v>30</v>
      </c>
      <c r="K28">
        <f>IF(Z28="",0,VLOOKUP(Z28,points!$A$1:$B$40,2)+$D28)</f>
        <v>0</v>
      </c>
      <c r="L28">
        <f>IF(AB28="",0,VLOOKUP(AB28,points!$A$1:$B$40,2)+$D28)</f>
        <v>0</v>
      </c>
      <c r="M28">
        <f>IF(AD28="",0,VLOOKUP(AD28,points!$A$1:$B$40,2)+$D28)</f>
        <v>0</v>
      </c>
      <c r="N28">
        <f>IF(AF28="",0,VLOOKUP(AF28,points!$A$1:$B$40,2)+$D28)</f>
        <v>37</v>
      </c>
      <c r="O28">
        <f>IF(AH28="",0,VLOOKUP(AH28,points!$A$1:$B$40,2)+$D28)</f>
        <v>0</v>
      </c>
      <c r="Q28" s="6">
        <f>IF(ISERROR(VLOOKUP($C28,'2-5-06'!$B$2:$Q$95,14,FALSE)),"",VLOOKUP($C28,'2-5-06'!$B$2:$Q$95,14,FALSE))</f>
      </c>
      <c r="R28" s="10">
        <f t="shared" si="3"/>
      </c>
      <c r="S28" s="6">
        <f>IF(ISERROR(VLOOKUP($C28,'16-5-06'!$B$2:$Q$95,14,FALSE)),"",VLOOKUP($C28,'16-5-06'!$B$2:$Q$95,14,FALSE))</f>
      </c>
      <c r="T28" s="10">
        <f t="shared" si="4"/>
      </c>
      <c r="U28" s="6">
        <f>IF(ISERROR(VLOOKUP($C28,'30-5-06'!$B$2:$Q$95,14,FALSE)),"",VLOOKUP($C28,'30-5-06'!$B$2:$Q$95,14,FALSE))</f>
      </c>
      <c r="V28" s="10">
        <f t="shared" si="5"/>
      </c>
      <c r="W28" s="6">
        <f>IF(ISERROR(VLOOKUP($C28,'13-6-06'!$B$2:$Q$95,14,FALSE)),"",VLOOKUP($C28,'13-6-06'!$B$2:$Q$95,14,FALSE))</f>
        <v>0.04724537037037037</v>
      </c>
      <c r="X28" s="10">
        <f t="shared" si="6"/>
        <v>10</v>
      </c>
      <c r="Y28" s="6">
        <f>IF(ISERROR(VLOOKUP($C28,'27-6-06'!$B$2:$Q$95,14,FALSE)),"",VLOOKUP($C28,'27-6-06'!$B$2:$Q$95,14,FALSE))</f>
      </c>
      <c r="Z28" s="10">
        <f t="shared" si="7"/>
      </c>
      <c r="AA28" s="6">
        <f>IF(ISERROR(VLOOKUP($C28,'11-7-06'!$B$2:$Q$91,14,FALSE)),"",VLOOKUP($C28,'11-7-06'!$B$2:$Q$91,14,FALSE))</f>
      </c>
      <c r="AB28" s="10">
        <f t="shared" si="8"/>
      </c>
      <c r="AC28" s="6">
        <f>IF(ISERROR(VLOOKUP($C28,'25-7-06'!$B$2:$Q$95,14,FALSE)),"",VLOOKUP($C28,'25-7-06'!$B$2:$Q$95,14,FALSE))</f>
      </c>
      <c r="AD28" s="10">
        <f t="shared" si="9"/>
      </c>
      <c r="AE28" s="6">
        <f>IF(ISERROR(VLOOKUP($C28,'8-8-06'!$B$2:$Q$95,14,FALSE)),"",VLOOKUP($C28,'8-8-06'!$B$2:$Q$95,14,FALSE))</f>
        <v>0.03888888888888889</v>
      </c>
      <c r="AF28" s="10">
        <f t="shared" si="10"/>
        <v>4</v>
      </c>
      <c r="AG28" s="6">
        <f>IF(ISERROR(VLOOKUP($C28,'22-8-06'!$B$2:$Q$90,14,FALSE)),"",VLOOKUP($C28,'22-8-06'!$B$2:$Q$90,14,FALSE))</f>
      </c>
      <c r="AH28" s="10">
        <f t="shared" si="11"/>
      </c>
    </row>
    <row r="29" spans="1:34" ht="12.75">
      <c r="A29">
        <f t="shared" si="0"/>
        <v>28</v>
      </c>
      <c r="B29" s="11">
        <f t="shared" si="1"/>
        <v>62</v>
      </c>
      <c r="C29" t="s">
        <v>13</v>
      </c>
      <c r="D29">
        <v>4</v>
      </c>
      <c r="E29">
        <f t="shared" si="12"/>
        <v>1</v>
      </c>
      <c r="F29">
        <f t="shared" si="2"/>
        <v>31</v>
      </c>
      <c r="G29">
        <f>IF(R29="",0,VLOOKUP(R29,points!$A$1:$B$40,2)+$D29)</f>
        <v>0</v>
      </c>
      <c r="H29">
        <f>IF(T29="",0,VLOOKUP(T29,points!$A$1:$B$40,2)+$D29)</f>
        <v>31</v>
      </c>
      <c r="I29">
        <f>IF(V29="",0,VLOOKUP(V29,points!$A$1:$B$40,2)+$D29)</f>
        <v>0</v>
      </c>
      <c r="J29">
        <f>IF(X29="",0,VLOOKUP(X29,points!$A$1:$B$40,2)+$D29)</f>
        <v>0</v>
      </c>
      <c r="K29">
        <f>IF(Z29="",0,VLOOKUP(Z29,points!$A$1:$B$40,2)+$D29)</f>
        <v>0</v>
      </c>
      <c r="L29">
        <f>IF(AB29="",0,VLOOKUP(AB29,points!$A$1:$B$40,2)+$D29)</f>
        <v>0</v>
      </c>
      <c r="M29">
        <f>IF(AD29="",0,VLOOKUP(AD29,points!$A$1:$B$40,2)+$D29)</f>
        <v>0</v>
      </c>
      <c r="N29">
        <f>IF(AF29="",0,VLOOKUP(AF29,points!$A$1:$B$40,2)+$D29)</f>
        <v>0</v>
      </c>
      <c r="O29">
        <f>IF(AH29="",0,VLOOKUP(AH29,points!$A$1:$B$40,2)+$D29)</f>
        <v>0</v>
      </c>
      <c r="P29" t="s">
        <v>117</v>
      </c>
      <c r="Q29" s="6">
        <f>IF(ISERROR(VLOOKUP($C29,'2-5-06'!$B$2:$Q$95,14,FALSE)),"",VLOOKUP($C29,'2-5-06'!$B$2:$Q$95,14,FALSE))</f>
      </c>
      <c r="R29" s="10">
        <f t="shared" si="3"/>
      </c>
      <c r="S29" s="6">
        <f>IF(ISERROR(VLOOKUP($C29,'16-5-06'!$B$2:$Q$95,14,FALSE)),"",VLOOKUP($C29,'16-5-06'!$B$2:$Q$95,14,FALSE))</f>
        <v>0.044120370370370365</v>
      </c>
      <c r="T29" s="10">
        <f t="shared" si="4"/>
        <v>13</v>
      </c>
      <c r="U29" s="6">
        <f>IF(ISERROR(VLOOKUP($C29,'30-5-06'!$B$2:$Q$95,14,FALSE)),"",VLOOKUP($C29,'30-5-06'!$B$2:$Q$95,14,FALSE))</f>
      </c>
      <c r="V29" s="10">
        <f t="shared" si="5"/>
      </c>
      <c r="W29" s="6">
        <f>IF(ISERROR(VLOOKUP($C29,'13-6-06'!$B$2:$Q$95,14,FALSE)),"",VLOOKUP($C29,'13-6-06'!$B$2:$Q$95,14,FALSE))</f>
      </c>
      <c r="X29" s="10">
        <f t="shared" si="6"/>
      </c>
      <c r="Y29" s="6">
        <f>IF(ISERROR(VLOOKUP($C29,'27-6-06'!$B$2:$Q$95,14,FALSE)),"",VLOOKUP($C29,'27-6-06'!$B$2:$Q$95,14,FALSE))</f>
      </c>
      <c r="Z29" s="10">
        <f t="shared" si="7"/>
      </c>
      <c r="AA29" s="6">
        <f>IF(ISERROR(VLOOKUP($C29,'11-7-06'!$B$2:$Q$91,14,FALSE)),"",VLOOKUP($C29,'11-7-06'!$B$2:$Q$91,14,FALSE))</f>
      </c>
      <c r="AB29" s="10">
        <f t="shared" si="8"/>
      </c>
      <c r="AC29" s="6">
        <f>IF(ISERROR(VLOOKUP($C29,'25-7-06'!$B$2:$Q$95,14,FALSE)),"",VLOOKUP($C29,'25-7-06'!$B$2:$Q$95,14,FALSE))</f>
      </c>
      <c r="AD29" s="10">
        <f t="shared" si="9"/>
      </c>
      <c r="AE29" s="6">
        <f>IF(ISERROR(VLOOKUP($C29,'8-8-06'!$B$2:$Q$95,14,FALSE)),"",VLOOKUP($C29,'8-8-06'!$B$2:$Q$95,14,FALSE))</f>
      </c>
      <c r="AF29" s="10">
        <f t="shared" si="10"/>
      </c>
      <c r="AG29" s="6">
        <f>IF(ISERROR(VLOOKUP($C29,'22-8-06'!$B$2:$Q$90,14,FALSE)),"",VLOOKUP($C29,'22-8-06'!$B$2:$Q$90,14,FALSE))</f>
      </c>
      <c r="AH29" s="10">
        <f t="shared" si="11"/>
      </c>
    </row>
    <row r="30" spans="1:34" ht="12.75">
      <c r="A30">
        <f t="shared" si="0"/>
        <v>29</v>
      </c>
      <c r="B30" s="11">
        <f t="shared" si="1"/>
        <v>46</v>
      </c>
      <c r="C30" t="s">
        <v>158</v>
      </c>
      <c r="D30">
        <v>2</v>
      </c>
      <c r="E30">
        <f t="shared" si="12"/>
        <v>1</v>
      </c>
      <c r="F30">
        <f t="shared" si="2"/>
        <v>0</v>
      </c>
      <c r="G30">
        <f>IF(R30="",0,VLOOKUP(R30,points!$A$1:$B$40,2)+$D30)</f>
        <v>0</v>
      </c>
      <c r="H30">
        <f>IF(T30="",0,VLOOKUP(T30,points!$A$1:$B$40,2)+$D30)</f>
        <v>0</v>
      </c>
      <c r="I30">
        <f>IF(V30="",0,VLOOKUP(V30,points!$A$1:$B$40,2)+$D30)</f>
        <v>46</v>
      </c>
      <c r="J30">
        <f>IF(X30="",0,VLOOKUP(X30,points!$A$1:$B$40,2)+$D30)</f>
        <v>0</v>
      </c>
      <c r="K30">
        <f>IF(Z30="",0,VLOOKUP(Z30,points!$A$1:$B$40,2)+$D30)</f>
        <v>0</v>
      </c>
      <c r="L30">
        <f>IF(AB30="",0,VLOOKUP(AB30,points!$A$1:$B$40,2)+$D30)</f>
        <v>0</v>
      </c>
      <c r="M30">
        <f>IF(AD30="",0,VLOOKUP(AD30,points!$A$1:$B$40,2)+$D30)</f>
        <v>0</v>
      </c>
      <c r="N30">
        <f>IF(AF30="",0,VLOOKUP(AF30,points!$A$1:$B$40,2)+$D30)</f>
        <v>0</v>
      </c>
      <c r="O30">
        <f>IF(AH30="",0,VLOOKUP(AH30,points!$A$1:$B$40,2)+$D30)</f>
        <v>0</v>
      </c>
      <c r="Q30" s="6">
        <f>IF(ISERROR(VLOOKUP($C30,'2-5-06'!$B$2:$Q$95,14,FALSE)),"",VLOOKUP($C30,'2-5-06'!$B$2:$Q$95,14,FALSE))</f>
      </c>
      <c r="R30" s="10">
        <f t="shared" si="3"/>
      </c>
      <c r="S30" s="6">
        <f>IF(ISERROR(VLOOKUP($C30,'16-5-06'!$B$2:$Q$95,14,FALSE)),"",VLOOKUP($C30,'16-5-06'!$B$2:$Q$95,14,FALSE))</f>
      </c>
      <c r="T30" s="10">
        <f t="shared" si="4"/>
      </c>
      <c r="U30" s="6">
        <f>IF(ISERROR(VLOOKUP($C30,'30-5-06'!$B$2:$Q$95,14,FALSE)),"",VLOOKUP($C30,'30-5-06'!$B$2:$Q$95,14,FALSE))</f>
        <v>0.037835648148148146</v>
      </c>
      <c r="V30" s="10">
        <f t="shared" si="5"/>
        <v>2</v>
      </c>
      <c r="W30" s="6">
        <f>IF(ISERROR(VLOOKUP($C30,'13-6-06'!$B$2:$Q$95,14,FALSE)),"",VLOOKUP($C30,'13-6-06'!$B$2:$Q$95,14,FALSE))</f>
      </c>
      <c r="X30" s="10">
        <f t="shared" si="6"/>
      </c>
      <c r="Y30" s="6">
        <f>IF(ISERROR(VLOOKUP($C30,'27-6-06'!$B$2:$Q$95,14,FALSE)),"",VLOOKUP($C30,'27-6-06'!$B$2:$Q$95,14,FALSE))</f>
      </c>
      <c r="Z30" s="10">
        <f t="shared" si="7"/>
      </c>
      <c r="AA30" s="6">
        <f>IF(ISERROR(VLOOKUP($C30,'11-7-06'!$B$2:$Q$91,14,FALSE)),"",VLOOKUP($C30,'11-7-06'!$B$2:$Q$91,14,FALSE))</f>
      </c>
      <c r="AB30" s="10">
        <f t="shared" si="8"/>
      </c>
      <c r="AC30" s="6">
        <f>IF(ISERROR(VLOOKUP($C30,'25-7-06'!$B$2:$Q$95,14,FALSE)),"",VLOOKUP($C30,'25-7-06'!$B$2:$Q$95,14,FALSE))</f>
      </c>
      <c r="AD30" s="10">
        <f t="shared" si="9"/>
      </c>
      <c r="AE30" s="6">
        <f>IF(ISERROR(VLOOKUP($C30,'8-8-06'!$B$2:$Q$95,14,FALSE)),"",VLOOKUP($C30,'8-8-06'!$B$2:$Q$95,14,FALSE))</f>
      </c>
      <c r="AF30" s="10">
        <f t="shared" si="10"/>
      </c>
      <c r="AG30" s="6">
        <f>IF(ISERROR(VLOOKUP($C30,'22-8-06'!$B$2:$Q$90,14,FALSE)),"",VLOOKUP($C30,'22-8-06'!$B$2:$Q$90,14,FALSE))</f>
      </c>
      <c r="AH30" s="10">
        <f t="shared" si="11"/>
      </c>
    </row>
    <row r="31" spans="1:34" ht="12.75">
      <c r="A31">
        <f t="shared" si="0"/>
        <v>30</v>
      </c>
      <c r="B31" s="11">
        <f t="shared" si="1"/>
        <v>44</v>
      </c>
      <c r="C31" t="s">
        <v>42</v>
      </c>
      <c r="E31">
        <f t="shared" si="12"/>
        <v>1</v>
      </c>
      <c r="F31">
        <f t="shared" si="2"/>
        <v>0</v>
      </c>
      <c r="G31">
        <f>IF(R31="",0,VLOOKUP(R31,points!$A$1:$B$40,2)+$D31)</f>
        <v>44</v>
      </c>
      <c r="H31">
        <f>IF(T31="",0,VLOOKUP(T31,points!$A$1:$B$40,2)+$D31)</f>
        <v>0</v>
      </c>
      <c r="I31">
        <f>IF(V31="",0,VLOOKUP(V31,points!$A$1:$B$40,2)+$D31)</f>
        <v>0</v>
      </c>
      <c r="J31">
        <f>IF(X31="",0,VLOOKUP(X31,points!$A$1:$B$40,2)+$D31)</f>
        <v>0</v>
      </c>
      <c r="K31">
        <f>IF(Z31="",0,VLOOKUP(Z31,points!$A$1:$B$40,2)+$D31)</f>
        <v>0</v>
      </c>
      <c r="L31">
        <f>IF(AB31="",0,VLOOKUP(AB31,points!$A$1:$B$40,2)+$D31)</f>
        <v>0</v>
      </c>
      <c r="M31">
        <f>IF(AD31="",0,VLOOKUP(AD31,points!$A$1:$B$40,2)+$D31)</f>
        <v>0</v>
      </c>
      <c r="N31">
        <f>IF(AF31="",0,VLOOKUP(AF31,points!$A$1:$B$40,2)+$D31)</f>
        <v>0</v>
      </c>
      <c r="O31">
        <f>IF(AH31="",0,VLOOKUP(AH31,points!$A$1:$B$40,2)+$D31)</f>
        <v>0</v>
      </c>
      <c r="Q31" s="6">
        <f>IF(ISERROR(VLOOKUP($C31,'2-5-06'!$B$2:$Q$95,14,FALSE)),"",VLOOKUP($C31,'2-5-06'!$B$2:$Q$95,14,FALSE))</f>
        <v>0.03760416666666666</v>
      </c>
      <c r="R31" s="10">
        <f t="shared" si="3"/>
        <v>2</v>
      </c>
      <c r="S31" s="6">
        <f>IF(ISERROR(VLOOKUP($C31,'16-5-06'!$B$2:$Q$95,14,FALSE)),"",VLOOKUP($C31,'16-5-06'!$B$2:$Q$95,14,FALSE))</f>
      </c>
      <c r="T31" s="10">
        <f t="shared" si="4"/>
      </c>
      <c r="U31" s="6">
        <f>IF(ISERROR(VLOOKUP($C31,'30-5-06'!$B$2:$Q$95,14,FALSE)),"",VLOOKUP($C31,'30-5-06'!$B$2:$Q$95,14,FALSE))</f>
      </c>
      <c r="V31" s="10">
        <f t="shared" si="5"/>
      </c>
      <c r="W31" s="6">
        <f>IF(ISERROR(VLOOKUP($C31,'13-6-06'!$B$2:$Q$95,14,FALSE)),"",VLOOKUP($C31,'13-6-06'!$B$2:$Q$95,14,FALSE))</f>
      </c>
      <c r="X31" s="10">
        <f t="shared" si="6"/>
      </c>
      <c r="Y31" s="6">
        <f>IF(ISERROR(VLOOKUP($C31,'27-6-06'!$B$2:$Q$95,14,FALSE)),"",VLOOKUP($C31,'27-6-06'!$B$2:$Q$95,14,FALSE))</f>
      </c>
      <c r="Z31" s="10">
        <f t="shared" si="7"/>
      </c>
      <c r="AA31" s="6">
        <f>IF(ISERROR(VLOOKUP($C31,'11-7-06'!$B$2:$Q$91,14,FALSE)),"",VLOOKUP($C31,'11-7-06'!$B$2:$Q$91,14,FALSE))</f>
      </c>
      <c r="AB31" s="10">
        <f t="shared" si="8"/>
      </c>
      <c r="AC31" s="6">
        <f>IF(ISERROR(VLOOKUP($C31,'25-7-06'!$B$2:$Q$95,14,FALSE)),"",VLOOKUP($C31,'25-7-06'!$B$2:$Q$95,14,FALSE))</f>
      </c>
      <c r="AD31" s="10">
        <f t="shared" si="9"/>
      </c>
      <c r="AE31" s="6">
        <f>IF(ISERROR(VLOOKUP($C31,'8-8-06'!$B$2:$Q$95,14,FALSE)),"",VLOOKUP($C31,'8-8-06'!$B$2:$Q$95,14,FALSE))</f>
      </c>
      <c r="AF31" s="10">
        <f t="shared" si="10"/>
      </c>
      <c r="AG31" s="6">
        <f>IF(ISERROR(VLOOKUP($C31,'22-8-06'!$B$2:$Q$90,14,FALSE)),"",VLOOKUP($C31,'22-8-06'!$B$2:$Q$90,14,FALSE))</f>
      </c>
      <c r="AH31" s="10">
        <f t="shared" si="11"/>
      </c>
    </row>
    <row r="32" spans="1:34" ht="12.75">
      <c r="A32">
        <f t="shared" si="0"/>
        <v>31</v>
      </c>
      <c r="B32" s="11">
        <f t="shared" si="1"/>
        <v>34</v>
      </c>
      <c r="C32" t="s">
        <v>104</v>
      </c>
      <c r="E32">
        <f t="shared" si="12"/>
        <v>1</v>
      </c>
      <c r="F32">
        <f t="shared" si="2"/>
        <v>0</v>
      </c>
      <c r="G32">
        <f>IF(R32="",0,VLOOKUP(R32,points!$A$1:$B$40,2)+$D32)</f>
        <v>0</v>
      </c>
      <c r="H32">
        <f>IF(T32="",0,VLOOKUP(T32,points!$A$1:$B$40,2)+$D32)</f>
        <v>0</v>
      </c>
      <c r="I32">
        <f>IF(V32="",0,VLOOKUP(V32,points!$A$1:$B$40,2)+$D32)</f>
        <v>0</v>
      </c>
      <c r="J32">
        <f>IF(X32="",0,VLOOKUP(X32,points!$A$1:$B$40,2)+$D32)</f>
        <v>34</v>
      </c>
      <c r="K32">
        <f>IF(Z32="",0,VLOOKUP(Z32,points!$A$1:$B$40,2)+$D32)</f>
        <v>0</v>
      </c>
      <c r="L32">
        <f>IF(AB32="",0,VLOOKUP(AB32,points!$A$1:$B$40,2)+$D32)</f>
        <v>0</v>
      </c>
      <c r="M32">
        <f>IF(AD32="",0,VLOOKUP(AD32,points!$A$1:$B$40,2)+$D32)</f>
        <v>0</v>
      </c>
      <c r="N32">
        <f>IF(AF32="",0,VLOOKUP(AF32,points!$A$1:$B$40,2)+$D32)</f>
        <v>0</v>
      </c>
      <c r="O32">
        <f>IF(AH32="",0,VLOOKUP(AH32,points!$A$1:$B$40,2)+$D32)</f>
        <v>0</v>
      </c>
      <c r="Q32" s="6">
        <f>IF(ISERROR(VLOOKUP($C32,'2-5-06'!$B$2:$Q$95,14,FALSE)),"",VLOOKUP($C32,'2-5-06'!$B$2:$Q$95,14,FALSE))</f>
      </c>
      <c r="R32" s="10">
        <f t="shared" si="3"/>
      </c>
      <c r="S32" s="6">
        <f>IF(ISERROR(VLOOKUP($C32,'16-5-06'!$B$2:$Q$95,14,FALSE)),"",VLOOKUP($C32,'16-5-06'!$B$2:$Q$95,14,FALSE))</f>
      </c>
      <c r="T32" s="10">
        <f t="shared" si="4"/>
      </c>
      <c r="U32" s="6">
        <f>IF(ISERROR(VLOOKUP($C32,'30-5-06'!$B$2:$Q$95,14,FALSE)),"",VLOOKUP($C32,'30-5-06'!$B$2:$Q$95,14,FALSE))</f>
      </c>
      <c r="V32" s="10">
        <f t="shared" si="5"/>
      </c>
      <c r="W32" s="6">
        <f>IF(ISERROR(VLOOKUP($C32,'13-6-06'!$B$2:$Q$95,14,FALSE)),"",VLOOKUP($C32,'13-6-06'!$B$2:$Q$95,14,FALSE))</f>
        <v>0.03969907407407407</v>
      </c>
      <c r="X32" s="10">
        <f t="shared" si="6"/>
        <v>6</v>
      </c>
      <c r="Y32" s="6">
        <f>IF(ISERROR(VLOOKUP($C32,'27-6-06'!$B$2:$Q$95,14,FALSE)),"",VLOOKUP($C32,'27-6-06'!$B$2:$Q$95,14,FALSE))</f>
      </c>
      <c r="Z32" s="10">
        <f t="shared" si="7"/>
      </c>
      <c r="AA32" s="6">
        <f>IF(ISERROR(VLOOKUP($C32,'11-7-06'!$B$2:$Q$91,14,FALSE)),"",VLOOKUP($C32,'11-7-06'!$B$2:$Q$91,14,FALSE))</f>
      </c>
      <c r="AB32" s="10">
        <f t="shared" si="8"/>
      </c>
      <c r="AC32" s="6">
        <f>IF(ISERROR(VLOOKUP($C32,'25-7-06'!$B$2:$Q$95,14,FALSE)),"",VLOOKUP($C32,'25-7-06'!$B$2:$Q$95,14,FALSE))</f>
      </c>
      <c r="AD32" s="10">
        <f t="shared" si="9"/>
      </c>
      <c r="AE32" s="6">
        <f>IF(ISERROR(VLOOKUP($C32,'8-8-06'!$B$2:$Q$95,14,FALSE)),"",VLOOKUP($C32,'8-8-06'!$B$2:$Q$95,14,FALSE))</f>
      </c>
      <c r="AF32" s="10">
        <f t="shared" si="10"/>
      </c>
      <c r="AG32" s="6">
        <f>IF(ISERROR(VLOOKUP($C32,'22-8-06'!$B$2:$Q$90,14,FALSE)),"",VLOOKUP($C32,'22-8-06'!$B$2:$Q$90,14,FALSE))</f>
      </c>
      <c r="AH32" s="10">
        <f t="shared" si="11"/>
      </c>
    </row>
    <row r="33" spans="1:34" ht="12.75">
      <c r="A33">
        <f t="shared" si="0"/>
        <v>31</v>
      </c>
      <c r="B33" s="11">
        <f t="shared" si="1"/>
        <v>34</v>
      </c>
      <c r="C33" t="s">
        <v>165</v>
      </c>
      <c r="E33">
        <f t="shared" si="12"/>
        <v>1</v>
      </c>
      <c r="F33">
        <f t="shared" si="2"/>
        <v>0</v>
      </c>
      <c r="G33">
        <f>IF(R33="",0,VLOOKUP(R33,points!$A$1:$B$40,2)+$D33)</f>
        <v>0</v>
      </c>
      <c r="H33">
        <f>IF(T33="",0,VLOOKUP(T33,points!$A$1:$B$40,2)+$D33)</f>
        <v>0</v>
      </c>
      <c r="I33">
        <f>IF(V33="",0,VLOOKUP(V33,points!$A$1:$B$40,2)+$D33)</f>
        <v>0</v>
      </c>
      <c r="J33">
        <f>IF(X33="",0,VLOOKUP(X33,points!$A$1:$B$40,2)+$D33)</f>
        <v>0</v>
      </c>
      <c r="K33">
        <f>IF(Z33="",0,VLOOKUP(Z33,points!$A$1:$B$40,2)+$D33)</f>
        <v>0</v>
      </c>
      <c r="L33">
        <f>IF(AB33="",0,VLOOKUP(AB33,points!$A$1:$B$40,2)+$D33)</f>
        <v>0</v>
      </c>
      <c r="M33">
        <f>IF(AD33="",0,VLOOKUP(AD33,points!$A$1:$B$40,2)+$D33)</f>
        <v>0</v>
      </c>
      <c r="N33">
        <f>IF(AF33="",0,VLOOKUP(AF33,points!$A$1:$B$40,2)+$D33)</f>
        <v>34</v>
      </c>
      <c r="O33">
        <f>IF(AH33="",0,VLOOKUP(AH33,points!$A$1:$B$40,2)+$D33)</f>
        <v>0</v>
      </c>
      <c r="Q33" s="6">
        <f>IF(ISERROR(VLOOKUP($C33,'2-5-06'!$B$2:$Q$95,14,FALSE)),"",VLOOKUP($C33,'2-5-06'!$B$2:$Q$95,14,FALSE))</f>
      </c>
      <c r="R33" s="10">
        <f t="shared" si="3"/>
      </c>
      <c r="S33" s="6">
        <f>IF(ISERROR(VLOOKUP($C33,'16-5-06'!$B$2:$Q$95,14,FALSE)),"",VLOOKUP($C33,'16-5-06'!$B$2:$Q$95,14,FALSE))</f>
      </c>
      <c r="T33" s="10">
        <f t="shared" si="4"/>
      </c>
      <c r="U33" s="6">
        <f>IF(ISERROR(VLOOKUP($C33,'30-5-06'!$B$2:$Q$95,14,FALSE)),"",VLOOKUP($C33,'30-5-06'!$B$2:$Q$95,14,FALSE))</f>
      </c>
      <c r="V33" s="10">
        <f t="shared" si="5"/>
      </c>
      <c r="W33" s="6">
        <f>IF(ISERROR(VLOOKUP($C33,'13-6-06'!$B$2:$Q$95,14,FALSE)),"",VLOOKUP($C33,'13-6-06'!$B$2:$Q$95,14,FALSE))</f>
      </c>
      <c r="X33" s="10">
        <f t="shared" si="6"/>
      </c>
      <c r="Y33" s="6">
        <f>IF(ISERROR(VLOOKUP($C33,'27-6-06'!$B$2:$Q$95,14,FALSE)),"",VLOOKUP($C33,'27-6-06'!$B$2:$Q$95,14,FALSE))</f>
      </c>
      <c r="Z33" s="10">
        <f t="shared" si="7"/>
      </c>
      <c r="AA33" s="6">
        <f>IF(ISERROR(VLOOKUP($C33,'11-7-06'!$B$2:$Q$91,14,FALSE)),"",VLOOKUP($C33,'11-7-06'!$B$2:$Q$91,14,FALSE))</f>
      </c>
      <c r="AB33" s="10">
        <f t="shared" si="8"/>
      </c>
      <c r="AC33" s="6">
        <f>IF(ISERROR(VLOOKUP($C33,'25-7-06'!$B$2:$Q$95,14,FALSE)),"",VLOOKUP($C33,'25-7-06'!$B$2:$Q$95,14,FALSE))</f>
      </c>
      <c r="AD33" s="10">
        <f t="shared" si="9"/>
      </c>
      <c r="AE33" s="6">
        <f>IF(ISERROR(VLOOKUP($C33,'8-8-06'!$B$2:$Q$95,14,FALSE)),"",VLOOKUP($C33,'8-8-06'!$B$2:$Q$95,14,FALSE))</f>
        <v>0.04174768518518519</v>
      </c>
      <c r="AF33" s="10">
        <f t="shared" si="10"/>
        <v>6</v>
      </c>
      <c r="AG33" s="6">
        <f>IF(ISERROR(VLOOKUP($C33,'22-8-06'!$B$2:$Q$90,14,FALSE)),"",VLOOKUP($C33,'22-8-06'!$B$2:$Q$90,14,FALSE))</f>
      </c>
      <c r="AH33" s="10">
        <f t="shared" si="11"/>
      </c>
    </row>
    <row r="34" spans="1:34" ht="12.75">
      <c r="A34">
        <f t="shared" si="0"/>
        <v>33</v>
      </c>
      <c r="B34" s="11">
        <f t="shared" si="1"/>
        <v>32</v>
      </c>
      <c r="C34" t="s">
        <v>36</v>
      </c>
      <c r="E34">
        <f t="shared" si="12"/>
        <v>1</v>
      </c>
      <c r="F34">
        <f t="shared" si="2"/>
        <v>0</v>
      </c>
      <c r="G34">
        <f>IF(R34="",0,VLOOKUP(R34,points!$A$1:$B$40,2)+$D34)</f>
        <v>0</v>
      </c>
      <c r="H34">
        <f>IF(T34="",0,VLOOKUP(T34,points!$A$1:$B$40,2)+$D34)</f>
        <v>32</v>
      </c>
      <c r="I34">
        <f>IF(V34="",0,VLOOKUP(V34,points!$A$1:$B$40,2)+$D34)</f>
        <v>0</v>
      </c>
      <c r="J34">
        <f>IF(X34="",0,VLOOKUP(X34,points!$A$1:$B$40,2)+$D34)</f>
        <v>0</v>
      </c>
      <c r="K34">
        <f>IF(Z34="",0,VLOOKUP(Z34,points!$A$1:$B$40,2)+$D34)</f>
        <v>0</v>
      </c>
      <c r="L34">
        <f>IF(AB34="",0,VLOOKUP(AB34,points!$A$1:$B$40,2)+$D34)</f>
        <v>0</v>
      </c>
      <c r="M34">
        <f>IF(AD34="",0,VLOOKUP(AD34,points!$A$1:$B$40,2)+$D34)</f>
        <v>0</v>
      </c>
      <c r="N34">
        <f>IF(AF34="",0,VLOOKUP(AF34,points!$A$1:$B$40,2)+$D34)</f>
        <v>0</v>
      </c>
      <c r="O34">
        <f>IF(AH34="",0,VLOOKUP(AH34,points!$A$1:$B$40,2)+$D34)</f>
        <v>0</v>
      </c>
      <c r="Q34" s="6">
        <f>IF(ISERROR(VLOOKUP($C34,'2-5-06'!$B$2:$Q$95,14,FALSE)),"",VLOOKUP($C34,'2-5-06'!$B$2:$Q$95,14,FALSE))</f>
      </c>
      <c r="R34" s="10">
        <f t="shared" si="3"/>
      </c>
      <c r="S34" s="6">
        <f>IF(ISERROR(VLOOKUP($C34,'16-5-06'!$B$2:$Q$95,14,FALSE)),"",VLOOKUP($C34,'16-5-06'!$B$2:$Q$95,14,FALSE))</f>
        <v>0.04130787037037037</v>
      </c>
      <c r="T34" s="10">
        <f t="shared" si="4"/>
        <v>8</v>
      </c>
      <c r="U34" s="6">
        <f>IF(ISERROR(VLOOKUP($C34,'30-5-06'!$B$2:$Q$95,14,FALSE)),"",VLOOKUP($C34,'30-5-06'!$B$2:$Q$95,14,FALSE))</f>
      </c>
      <c r="V34" s="10">
        <f t="shared" si="5"/>
      </c>
      <c r="W34" s="6">
        <f>IF(ISERROR(VLOOKUP($C34,'13-6-06'!$B$2:$Q$95,14,FALSE)),"",VLOOKUP($C34,'13-6-06'!$B$2:$Q$95,14,FALSE))</f>
      </c>
      <c r="X34" s="10">
        <f t="shared" si="6"/>
      </c>
      <c r="Y34" s="6">
        <f>IF(ISERROR(VLOOKUP($C34,'27-6-06'!$B$2:$Q$95,14,FALSE)),"",VLOOKUP($C34,'27-6-06'!$B$2:$Q$95,14,FALSE))</f>
      </c>
      <c r="Z34" s="10">
        <f t="shared" si="7"/>
      </c>
      <c r="AA34" s="6">
        <f>IF(ISERROR(VLOOKUP($C34,'11-7-06'!$B$2:$Q$91,14,FALSE)),"",VLOOKUP($C34,'11-7-06'!$B$2:$Q$91,14,FALSE))</f>
      </c>
      <c r="AB34" s="10">
        <f t="shared" si="8"/>
      </c>
      <c r="AC34" s="6">
        <f>IF(ISERROR(VLOOKUP($C34,'25-7-06'!$B$2:$Q$95,14,FALSE)),"",VLOOKUP($C34,'25-7-06'!$B$2:$Q$95,14,FALSE))</f>
      </c>
      <c r="AD34" s="10">
        <f t="shared" si="9"/>
      </c>
      <c r="AE34" s="6">
        <f>IF(ISERROR(VLOOKUP($C34,'8-8-06'!$B$2:$Q$95,14,FALSE)),"",VLOOKUP($C34,'8-8-06'!$B$2:$Q$95,14,FALSE))</f>
      </c>
      <c r="AF34" s="10">
        <f t="shared" si="10"/>
      </c>
      <c r="AG34" s="6">
        <f>IF(ISERROR(VLOOKUP($C34,'22-8-06'!$B$2:$Q$90,14,FALSE)),"",VLOOKUP($C34,'22-8-06'!$B$2:$Q$90,14,FALSE))</f>
      </c>
      <c r="AH34" s="10">
        <f t="shared" si="11"/>
      </c>
    </row>
    <row r="35" spans="1:34" ht="12.75">
      <c r="A35">
        <f t="shared" si="0"/>
        <v>34</v>
      </c>
      <c r="B35" s="11">
        <f t="shared" si="1"/>
        <v>31</v>
      </c>
      <c r="C35" t="s">
        <v>28</v>
      </c>
      <c r="E35">
        <f t="shared" si="12"/>
        <v>1</v>
      </c>
      <c r="F35">
        <f t="shared" si="2"/>
        <v>0</v>
      </c>
      <c r="G35">
        <f>IF(R35="",0,VLOOKUP(R35,points!$A$1:$B$40,2)+$D35)</f>
        <v>0</v>
      </c>
      <c r="H35">
        <f>IF(T35="",0,VLOOKUP(T35,points!$A$1:$B$40,2)+$D35)</f>
        <v>0</v>
      </c>
      <c r="I35">
        <f>IF(V35="",0,VLOOKUP(V35,points!$A$1:$B$40,2)+$D35)</f>
        <v>0</v>
      </c>
      <c r="J35">
        <f>IF(X35="",0,VLOOKUP(X35,points!$A$1:$B$40,2)+$D35)</f>
        <v>0</v>
      </c>
      <c r="K35">
        <f>IF(Z35="",0,VLOOKUP(Z35,points!$A$1:$B$40,2)+$D35)</f>
        <v>0</v>
      </c>
      <c r="L35">
        <f>IF(AB35="",0,VLOOKUP(AB35,points!$A$1:$B$40,2)+$D35)</f>
        <v>0</v>
      </c>
      <c r="M35">
        <f>IF(AD35="",0,VLOOKUP(AD35,points!$A$1:$B$40,2)+$D35)</f>
        <v>0</v>
      </c>
      <c r="N35">
        <f>IF(AF35="",0,VLOOKUP(AF35,points!$A$1:$B$40,2)+$D35)</f>
        <v>31</v>
      </c>
      <c r="O35">
        <f>IF(AH35="",0,VLOOKUP(AH35,points!$A$1:$B$40,2)+$D35)</f>
        <v>0</v>
      </c>
      <c r="Q35" s="6">
        <f>IF(ISERROR(VLOOKUP($C35,'2-5-06'!$B$2:$Q$95,14,FALSE)),"",VLOOKUP($C35,'2-5-06'!$B$2:$Q$95,14,FALSE))</f>
      </c>
      <c r="R35" s="10">
        <f t="shared" si="3"/>
      </c>
      <c r="S35" s="6">
        <f>IF(ISERROR(VLOOKUP($C35,'16-5-06'!$B$2:$Q$95,14,FALSE)),"",VLOOKUP($C35,'16-5-06'!$B$2:$Q$95,14,FALSE))</f>
      </c>
      <c r="T35" s="10">
        <f t="shared" si="4"/>
      </c>
      <c r="U35" s="6">
        <f>IF(ISERROR(VLOOKUP($C35,'30-5-06'!$B$2:$Q$95,14,FALSE)),"",VLOOKUP($C35,'30-5-06'!$B$2:$Q$95,14,FALSE))</f>
      </c>
      <c r="V35" s="10">
        <f t="shared" si="5"/>
      </c>
      <c r="W35" s="6">
        <f>IF(ISERROR(VLOOKUP($C35,'13-6-06'!$B$2:$Q$95,14,FALSE)),"",VLOOKUP($C35,'13-6-06'!$B$2:$Q$95,14,FALSE))</f>
      </c>
      <c r="X35" s="10">
        <f t="shared" si="6"/>
      </c>
      <c r="Y35" s="6">
        <f>IF(ISERROR(VLOOKUP($C35,'27-6-06'!$B$2:$Q$95,14,FALSE)),"",VLOOKUP($C35,'27-6-06'!$B$2:$Q$95,14,FALSE))</f>
      </c>
      <c r="Z35" s="10">
        <f t="shared" si="7"/>
      </c>
      <c r="AA35" s="6">
        <f>IF(ISERROR(VLOOKUP($C35,'11-7-06'!$B$2:$Q$91,14,FALSE)),"",VLOOKUP($C35,'11-7-06'!$B$2:$Q$91,14,FALSE))</f>
      </c>
      <c r="AB35" s="10">
        <f t="shared" si="8"/>
      </c>
      <c r="AC35" s="6">
        <f>IF(ISERROR(VLOOKUP($C35,'25-7-06'!$B$2:$Q$95,14,FALSE)),"",VLOOKUP($C35,'25-7-06'!$B$2:$Q$95,14,FALSE))</f>
      </c>
      <c r="AD35" s="10">
        <f t="shared" si="9"/>
      </c>
      <c r="AE35" s="6">
        <f>IF(ISERROR(VLOOKUP($C35,'8-8-06'!$B$2:$Q$95,14,FALSE)),"",VLOOKUP($C35,'8-8-06'!$B$2:$Q$95,14,FALSE))</f>
        <v>0.04407407407407407</v>
      </c>
      <c r="AF35" s="10">
        <f t="shared" si="10"/>
        <v>9</v>
      </c>
      <c r="AG35" s="6">
        <f>IF(ISERROR(VLOOKUP($C35,'22-8-06'!$B$2:$Q$90,14,FALSE)),"",VLOOKUP($C35,'22-8-06'!$B$2:$Q$90,14,FALSE))</f>
      </c>
      <c r="AH35" s="10">
        <f t="shared" si="11"/>
      </c>
    </row>
    <row r="36" spans="1:34" ht="12.75">
      <c r="A36">
        <f t="shared" si="0"/>
        <v>35</v>
      </c>
      <c r="B36" s="11">
        <f t="shared" si="1"/>
        <v>30</v>
      </c>
      <c r="C36" t="s">
        <v>164</v>
      </c>
      <c r="E36">
        <f t="shared" si="12"/>
        <v>1</v>
      </c>
      <c r="F36">
        <f t="shared" si="2"/>
        <v>0</v>
      </c>
      <c r="G36">
        <f>IF(R36="",0,VLOOKUP(R36,points!$A$1:$B$40,2)+$D36)</f>
        <v>0</v>
      </c>
      <c r="H36">
        <f>IF(T36="",0,VLOOKUP(T36,points!$A$1:$B$40,2)+$D36)</f>
        <v>0</v>
      </c>
      <c r="I36">
        <f>IF(V36="",0,VLOOKUP(V36,points!$A$1:$B$40,2)+$D36)</f>
        <v>0</v>
      </c>
      <c r="J36">
        <f>IF(X36="",0,VLOOKUP(X36,points!$A$1:$B$40,2)+$D36)</f>
        <v>0</v>
      </c>
      <c r="K36">
        <f>IF(Z36="",0,VLOOKUP(Z36,points!$A$1:$B$40,2)+$D36)</f>
        <v>0</v>
      </c>
      <c r="L36">
        <f>IF(AB36="",0,VLOOKUP(AB36,points!$A$1:$B$40,2)+$D36)</f>
        <v>30</v>
      </c>
      <c r="M36">
        <f>IF(AD36="",0,VLOOKUP(AD36,points!$A$1:$B$40,2)+$D36)</f>
        <v>0</v>
      </c>
      <c r="N36">
        <f>IF(AF36="",0,VLOOKUP(AF36,points!$A$1:$B$40,2)+$D36)</f>
        <v>0</v>
      </c>
      <c r="O36">
        <f>IF(AH36="",0,VLOOKUP(AH36,points!$A$1:$B$40,2)+$D36)</f>
        <v>0</v>
      </c>
      <c r="Q36" s="6">
        <f>IF(ISERROR(VLOOKUP($C36,'2-5-06'!$B$2:$Q$95,14,FALSE)),"",VLOOKUP($C36,'2-5-06'!$B$2:$Q$95,14,FALSE))</f>
      </c>
      <c r="R36" s="10">
        <f t="shared" si="3"/>
      </c>
      <c r="S36" s="6">
        <f>IF(ISERROR(VLOOKUP($C36,'16-5-06'!$B$2:$Q$95,14,FALSE)),"",VLOOKUP($C36,'16-5-06'!$B$2:$Q$95,14,FALSE))</f>
      </c>
      <c r="T36" s="10">
        <f t="shared" si="4"/>
      </c>
      <c r="U36" s="6">
        <f>IF(ISERROR(VLOOKUP($C36,'30-5-06'!$B$2:$Q$95,14,FALSE)),"",VLOOKUP($C36,'30-5-06'!$B$2:$Q$95,14,FALSE))</f>
      </c>
      <c r="V36" s="10">
        <f t="shared" si="5"/>
      </c>
      <c r="W36" s="6">
        <f>IF(ISERROR(VLOOKUP($C36,'13-6-06'!$B$2:$Q$95,14,FALSE)),"",VLOOKUP($C36,'13-6-06'!$B$2:$Q$95,14,FALSE))</f>
      </c>
      <c r="X36" s="10">
        <f t="shared" si="6"/>
      </c>
      <c r="Y36" s="6">
        <f>IF(ISERROR(VLOOKUP($C36,'27-6-06'!$B$2:$Q$95,14,FALSE)),"",VLOOKUP($C36,'27-6-06'!$B$2:$Q$95,14,FALSE))</f>
      </c>
      <c r="Z36" s="10">
        <f t="shared" si="7"/>
      </c>
      <c r="AA36" s="6">
        <f>IF(ISERROR(VLOOKUP($C36,'11-7-06'!$B$2:$Q$91,14,FALSE)),"",VLOOKUP($C36,'11-7-06'!$B$2:$Q$91,14,FALSE))</f>
        <v>0.047002314814814816</v>
      </c>
      <c r="AB36" s="10">
        <f t="shared" si="8"/>
        <v>10</v>
      </c>
      <c r="AC36" s="6">
        <f>IF(ISERROR(VLOOKUP($C36,'25-7-06'!$B$2:$Q$95,14,FALSE)),"",VLOOKUP($C36,'25-7-06'!$B$2:$Q$95,14,FALSE))</f>
      </c>
      <c r="AD36" s="10">
        <f t="shared" si="9"/>
      </c>
      <c r="AE36" s="6">
        <f>IF(ISERROR(VLOOKUP($C36,'8-8-06'!$B$2:$Q$95,14,FALSE)),"",VLOOKUP($C36,'8-8-06'!$B$2:$Q$95,14,FALSE))</f>
      </c>
      <c r="AF36" s="10">
        <f t="shared" si="10"/>
      </c>
      <c r="AG36" s="6">
        <f>IF(ISERROR(VLOOKUP($C36,'22-8-06'!$B$2:$Q$90,14,FALSE)),"",VLOOKUP($C36,'22-8-06'!$B$2:$Q$90,14,FALSE))</f>
      </c>
      <c r="AH36" s="10">
        <f t="shared" si="11"/>
      </c>
    </row>
    <row r="37" spans="1:34" ht="12.75">
      <c r="A37">
        <f t="shared" si="0"/>
        <v>35</v>
      </c>
      <c r="B37" s="11">
        <f t="shared" si="1"/>
        <v>30</v>
      </c>
      <c r="C37" t="s">
        <v>178</v>
      </c>
      <c r="E37">
        <f t="shared" si="12"/>
        <v>1</v>
      </c>
      <c r="F37">
        <f t="shared" si="2"/>
        <v>0</v>
      </c>
      <c r="G37">
        <f>IF(R37="",0,VLOOKUP(R37,points!$A$1:$B$40,2)+$D37)</f>
        <v>0</v>
      </c>
      <c r="H37">
        <f>IF(T37="",0,VLOOKUP(T37,points!$A$1:$B$40,2)+$D37)</f>
        <v>0</v>
      </c>
      <c r="I37">
        <f>IF(V37="",0,VLOOKUP(V37,points!$A$1:$B$40,2)+$D37)</f>
        <v>0</v>
      </c>
      <c r="J37">
        <f>IF(X37="",0,VLOOKUP(X37,points!$A$1:$B$40,2)+$D37)</f>
        <v>0</v>
      </c>
      <c r="K37">
        <f>IF(Z37="",0,VLOOKUP(Z37,points!$A$1:$B$40,2)+$D37)</f>
        <v>30</v>
      </c>
      <c r="L37">
        <f>IF(AB37="",0,VLOOKUP(AB37,points!$A$1:$B$40,2)+$D37)</f>
        <v>0</v>
      </c>
      <c r="M37">
        <f>IF(AD37="",0,VLOOKUP(AD37,points!$A$1:$B$40,2)+$D37)</f>
        <v>0</v>
      </c>
      <c r="N37">
        <f>IF(AF37="",0,VLOOKUP(AF37,points!$A$1:$B$40,2)+$D37)</f>
        <v>0</v>
      </c>
      <c r="O37">
        <f>IF(AH37="",0,VLOOKUP(AH37,points!$A$1:$B$40,2)+$D37)</f>
        <v>0</v>
      </c>
      <c r="Q37" s="6">
        <f>IF(ISERROR(VLOOKUP($C37,'2-5-06'!$B$2:$Q$95,14,FALSE)),"",VLOOKUP($C37,'2-5-06'!$B$2:$Q$95,14,FALSE))</f>
      </c>
      <c r="R37" s="10">
        <f t="shared" si="3"/>
      </c>
      <c r="S37" s="6">
        <f>IF(ISERROR(VLOOKUP($C37,'16-5-06'!$B$2:$Q$95,14,FALSE)),"",VLOOKUP($C37,'16-5-06'!$B$2:$Q$95,14,FALSE))</f>
      </c>
      <c r="T37" s="10">
        <f t="shared" si="4"/>
      </c>
      <c r="U37" s="6">
        <f>IF(ISERROR(VLOOKUP($C37,'30-5-06'!$B$2:$Q$95,14,FALSE)),"",VLOOKUP($C37,'30-5-06'!$B$2:$Q$95,14,FALSE))</f>
      </c>
      <c r="V37" s="10">
        <f t="shared" si="5"/>
      </c>
      <c r="W37" s="6">
        <f>IF(ISERROR(VLOOKUP($C37,'13-6-06'!$B$2:$Q$95,14,FALSE)),"",VLOOKUP($C37,'13-6-06'!$B$2:$Q$95,14,FALSE))</f>
      </c>
      <c r="X37" s="10">
        <f t="shared" si="6"/>
      </c>
      <c r="Y37" s="6">
        <f>IF(ISERROR(VLOOKUP($C37,'27-6-06'!$B$2:$Q$95,14,FALSE)),"",VLOOKUP($C37,'27-6-06'!$B$2:$Q$95,14,FALSE))</f>
        <v>0.04148148148148149</v>
      </c>
      <c r="Z37" s="10">
        <f t="shared" si="7"/>
        <v>10</v>
      </c>
      <c r="AA37" s="6">
        <f>IF(ISERROR(VLOOKUP($C37,'11-7-06'!$B$2:$Q$91,14,FALSE)),"",VLOOKUP($C37,'11-7-06'!$B$2:$Q$91,14,FALSE))</f>
      </c>
      <c r="AB37" s="10">
        <f t="shared" si="8"/>
      </c>
      <c r="AC37" s="6">
        <f>IF(ISERROR(VLOOKUP($C37,'25-7-06'!$B$2:$Q$95,14,FALSE)),"",VLOOKUP($C37,'25-7-06'!$B$2:$Q$95,14,FALSE))</f>
      </c>
      <c r="AD37" s="10">
        <f t="shared" si="9"/>
      </c>
      <c r="AE37" s="6">
        <f>IF(ISERROR(VLOOKUP($C37,'8-8-06'!$B$2:$Q$95,14,FALSE)),"",VLOOKUP($C37,'8-8-06'!$B$2:$Q$95,14,FALSE))</f>
      </c>
      <c r="AF37" s="10">
        <f t="shared" si="10"/>
      </c>
      <c r="AG37" s="6">
        <f>IF(ISERROR(VLOOKUP($C37,'22-8-06'!$B$2:$Q$90,14,FALSE)),"",VLOOKUP($C37,'22-8-06'!$B$2:$Q$90,14,FALSE))</f>
      </c>
      <c r="AH37" s="10">
        <f t="shared" si="11"/>
      </c>
    </row>
    <row r="38" spans="1:34" ht="12.75">
      <c r="A38">
        <f t="shared" si="0"/>
        <v>37</v>
      </c>
      <c r="B38" s="11">
        <f t="shared" si="1"/>
        <v>29</v>
      </c>
      <c r="C38" t="s">
        <v>153</v>
      </c>
      <c r="E38">
        <f t="shared" si="12"/>
        <v>1</v>
      </c>
      <c r="F38">
        <f t="shared" si="2"/>
        <v>0</v>
      </c>
      <c r="G38">
        <f>IF(R38="",0,VLOOKUP(R38,points!$A$1:$B$40,2)+$D38)</f>
        <v>0</v>
      </c>
      <c r="H38">
        <f>IF(T38="",0,VLOOKUP(T38,points!$A$1:$B$40,2)+$D38)</f>
        <v>29</v>
      </c>
      <c r="I38">
        <f>IF(V38="",0,VLOOKUP(V38,points!$A$1:$B$40,2)+$D38)</f>
        <v>0</v>
      </c>
      <c r="J38">
        <f>IF(X38="",0,VLOOKUP(X38,points!$A$1:$B$40,2)+$D38)</f>
        <v>0</v>
      </c>
      <c r="K38">
        <f>IF(Z38="",0,VLOOKUP(Z38,points!$A$1:$B$40,2)+$D38)</f>
        <v>0</v>
      </c>
      <c r="L38">
        <f>IF(AB38="",0,VLOOKUP(AB38,points!$A$1:$B$40,2)+$D38)</f>
        <v>0</v>
      </c>
      <c r="M38">
        <f>IF(AD38="",0,VLOOKUP(AD38,points!$A$1:$B$40,2)+$D38)</f>
        <v>0</v>
      </c>
      <c r="N38">
        <f>IF(AF38="",0,VLOOKUP(AF38,points!$A$1:$B$40,2)+$D38)</f>
        <v>0</v>
      </c>
      <c r="O38">
        <f>IF(AH38="",0,VLOOKUP(AH38,points!$A$1:$B$40,2)+$D38)</f>
        <v>0</v>
      </c>
      <c r="Q38" s="6">
        <f>IF(ISERROR(VLOOKUP($C38,'2-5-06'!$B$2:$Q$95,14,FALSE)),"",VLOOKUP($C38,'2-5-06'!$B$2:$Q$95,14,FALSE))</f>
      </c>
      <c r="R38" s="10">
        <f t="shared" si="3"/>
      </c>
      <c r="S38" s="6">
        <f>IF(ISERROR(VLOOKUP($C38,'16-5-06'!$B$2:$Q$95,14,FALSE)),"",VLOOKUP($C38,'16-5-06'!$B$2:$Q$95,14,FALSE))</f>
        <v>0.04328703703703704</v>
      </c>
      <c r="T38" s="10">
        <f t="shared" si="4"/>
        <v>11</v>
      </c>
      <c r="U38" s="6">
        <f>IF(ISERROR(VLOOKUP($C38,'30-5-06'!$B$2:$Q$95,14,FALSE)),"",VLOOKUP($C38,'30-5-06'!$B$2:$Q$95,14,FALSE))</f>
      </c>
      <c r="V38" s="10">
        <f t="shared" si="5"/>
      </c>
      <c r="W38" s="6">
        <f>IF(ISERROR(VLOOKUP($C38,'13-6-06'!$B$2:$Q$95,14,FALSE)),"",VLOOKUP($C38,'13-6-06'!$B$2:$Q$95,14,FALSE))</f>
      </c>
      <c r="X38" s="10">
        <f t="shared" si="6"/>
      </c>
      <c r="Y38" s="6">
        <f>IF(ISERROR(VLOOKUP($C38,'27-6-06'!$B$2:$Q$95,14,FALSE)),"",VLOOKUP($C38,'27-6-06'!$B$2:$Q$95,14,FALSE))</f>
      </c>
      <c r="Z38" s="10">
        <f t="shared" si="7"/>
      </c>
      <c r="AA38" s="6">
        <f>IF(ISERROR(VLOOKUP($C38,'11-7-06'!$B$2:$Q$91,14,FALSE)),"",VLOOKUP($C38,'11-7-06'!$B$2:$Q$91,14,FALSE))</f>
      </c>
      <c r="AB38" s="10">
        <f t="shared" si="8"/>
      </c>
      <c r="AC38" s="6">
        <f>IF(ISERROR(VLOOKUP($C38,'25-7-06'!$B$2:$Q$95,14,FALSE)),"",VLOOKUP($C38,'25-7-06'!$B$2:$Q$95,14,FALSE))</f>
      </c>
      <c r="AD38" s="10">
        <f t="shared" si="9"/>
      </c>
      <c r="AE38" s="6">
        <f>IF(ISERROR(VLOOKUP($C38,'8-8-06'!$B$2:$Q$95,14,FALSE)),"",VLOOKUP($C38,'8-8-06'!$B$2:$Q$95,14,FALSE))</f>
      </c>
      <c r="AF38" s="10">
        <f t="shared" si="10"/>
      </c>
      <c r="AG38" s="6">
        <f>IF(ISERROR(VLOOKUP($C38,'22-8-06'!$B$2:$Q$90,14,FALSE)),"",VLOOKUP($C38,'22-8-06'!$B$2:$Q$90,14,FALSE))</f>
      </c>
      <c r="AH38" s="10">
        <f t="shared" si="11"/>
      </c>
    </row>
    <row r="39" spans="1:34" ht="12.75">
      <c r="A39">
        <f t="shared" si="0"/>
        <v>37</v>
      </c>
      <c r="B39" s="11">
        <f t="shared" si="1"/>
        <v>29</v>
      </c>
      <c r="C39" t="s">
        <v>144</v>
      </c>
      <c r="E39">
        <f t="shared" si="12"/>
        <v>1</v>
      </c>
      <c r="F39">
        <f t="shared" si="2"/>
        <v>0</v>
      </c>
      <c r="G39">
        <f>IF(R39="",0,VLOOKUP(R39,points!$A$1:$B$40,2)+$D39)</f>
        <v>0</v>
      </c>
      <c r="H39">
        <f>IF(T39="",0,VLOOKUP(T39,points!$A$1:$B$40,2)+$D39)</f>
        <v>0</v>
      </c>
      <c r="I39">
        <f>IF(V39="",0,VLOOKUP(V39,points!$A$1:$B$40,2)+$D39)</f>
        <v>0</v>
      </c>
      <c r="J39">
        <f>IF(X39="",0,VLOOKUP(X39,points!$A$1:$B$40,2)+$D39)</f>
        <v>0</v>
      </c>
      <c r="K39">
        <f>IF(Z39="",0,VLOOKUP(Z39,points!$A$1:$B$40,2)+$D39)</f>
        <v>0</v>
      </c>
      <c r="L39">
        <f>IF(AB39="",0,VLOOKUP(AB39,points!$A$1:$B$40,2)+$D39)</f>
        <v>0</v>
      </c>
      <c r="M39">
        <f>IF(AD39="",0,VLOOKUP(AD39,points!$A$1:$B$40,2)+$D39)</f>
        <v>0</v>
      </c>
      <c r="N39">
        <f>IF(AF39="",0,VLOOKUP(AF39,points!$A$1:$B$40,2)+$D39)</f>
        <v>29</v>
      </c>
      <c r="O39">
        <f>IF(AH39="",0,VLOOKUP(AH39,points!$A$1:$B$40,2)+$D39)</f>
        <v>0</v>
      </c>
      <c r="Q39" s="6" t="str">
        <f>IF(ISERROR(VLOOKUP($C39,'2-5-06'!$B$2:$Q$95,14,FALSE)),"",VLOOKUP($C39,'2-5-06'!$B$2:$Q$95,14,FALSE))</f>
        <v>dnf</v>
      </c>
      <c r="R39" s="10">
        <f t="shared" si="3"/>
      </c>
      <c r="S39" s="6">
        <f>IF(ISERROR(VLOOKUP($C39,'16-5-06'!$B$2:$Q$95,14,FALSE)),"",VLOOKUP($C39,'16-5-06'!$B$2:$Q$95,14,FALSE))</f>
      </c>
      <c r="T39" s="10">
        <f t="shared" si="4"/>
      </c>
      <c r="U39" s="6">
        <f>IF(ISERROR(VLOOKUP($C39,'30-5-06'!$B$2:$Q$95,14,FALSE)),"",VLOOKUP($C39,'30-5-06'!$B$2:$Q$95,14,FALSE))</f>
      </c>
      <c r="V39" s="10">
        <f t="shared" si="5"/>
      </c>
      <c r="W39" s="6">
        <f>IF(ISERROR(VLOOKUP($C39,'13-6-06'!$B$2:$Q$95,14,FALSE)),"",VLOOKUP($C39,'13-6-06'!$B$2:$Q$95,14,FALSE))</f>
      </c>
      <c r="X39" s="10">
        <f t="shared" si="6"/>
      </c>
      <c r="Y39" s="6">
        <f>IF(ISERROR(VLOOKUP($C39,'27-6-06'!$B$2:$Q$95,14,FALSE)),"",VLOOKUP($C39,'27-6-06'!$B$2:$Q$95,14,FALSE))</f>
      </c>
      <c r="Z39" s="10">
        <f t="shared" si="7"/>
      </c>
      <c r="AA39" s="6">
        <f>IF(ISERROR(VLOOKUP($C39,'11-7-06'!$B$2:$Q$91,14,FALSE)),"",VLOOKUP($C39,'11-7-06'!$B$2:$Q$91,14,FALSE))</f>
      </c>
      <c r="AB39" s="10">
        <f t="shared" si="8"/>
      </c>
      <c r="AC39" s="6">
        <f>IF(ISERROR(VLOOKUP($C39,'25-7-06'!$B$2:$Q$95,14,FALSE)),"",VLOOKUP($C39,'25-7-06'!$B$2:$Q$95,14,FALSE))</f>
      </c>
      <c r="AD39" s="10">
        <f t="shared" si="9"/>
      </c>
      <c r="AE39" s="6">
        <f>IF(ISERROR(VLOOKUP($C39,'8-8-06'!$B$2:$Q$95,14,FALSE)),"",VLOOKUP($C39,'8-8-06'!$B$2:$Q$95,14,FALSE))</f>
        <v>0.04856481481481482</v>
      </c>
      <c r="AF39" s="10">
        <f t="shared" si="10"/>
        <v>11</v>
      </c>
      <c r="AG39" s="6">
        <f>IF(ISERROR(VLOOKUP($C39,'22-8-06'!$B$2:$Q$90,14,FALSE)),"",VLOOKUP($C39,'22-8-06'!$B$2:$Q$90,14,FALSE))</f>
      </c>
      <c r="AH39" s="10">
        <f t="shared" si="11"/>
      </c>
    </row>
    <row r="40" spans="1:34" ht="12.75">
      <c r="A40">
        <f t="shared" si="0"/>
        <v>39</v>
      </c>
      <c r="B40" s="11">
        <f t="shared" si="1"/>
        <v>28</v>
      </c>
      <c r="C40" t="s">
        <v>142</v>
      </c>
      <c r="E40">
        <f t="shared" si="12"/>
        <v>1</v>
      </c>
      <c r="F40">
        <f t="shared" si="2"/>
        <v>0</v>
      </c>
      <c r="G40">
        <f>IF(R40="",0,VLOOKUP(R40,points!$A$1:$B$40,2)+$D40)</f>
        <v>28</v>
      </c>
      <c r="H40">
        <f>IF(T40="",0,VLOOKUP(T40,points!$A$1:$B$40,2)+$D40)</f>
        <v>0</v>
      </c>
      <c r="I40">
        <f>IF(V40="",0,VLOOKUP(V40,points!$A$1:$B$40,2)+$D40)</f>
        <v>0</v>
      </c>
      <c r="J40">
        <f>IF(X40="",0,VLOOKUP(X40,points!$A$1:$B$40,2)+$D40)</f>
        <v>0</v>
      </c>
      <c r="K40">
        <f>IF(Z40="",0,VLOOKUP(Z40,points!$A$1:$B$40,2)+$D40)</f>
        <v>0</v>
      </c>
      <c r="L40">
        <f>IF(AB40="",0,VLOOKUP(AB40,points!$A$1:$B$40,2)+$D40)</f>
        <v>0</v>
      </c>
      <c r="M40">
        <f>IF(AD40="",0,VLOOKUP(AD40,points!$A$1:$B$40,2)+$D40)</f>
        <v>0</v>
      </c>
      <c r="N40">
        <f>IF(AF40="",0,VLOOKUP(AF40,points!$A$1:$B$40,2)+$D40)</f>
        <v>0</v>
      </c>
      <c r="O40">
        <f>IF(AH40="",0,VLOOKUP(AH40,points!$A$1:$B$40,2)+$D40)</f>
        <v>0</v>
      </c>
      <c r="Q40" s="6">
        <f>IF(ISERROR(VLOOKUP($C40,'2-5-06'!$B$2:$Q$95,14,FALSE)),"",VLOOKUP($C40,'2-5-06'!$B$2:$Q$95,14,FALSE))</f>
        <v>0.04185185185185185</v>
      </c>
      <c r="R40" s="10">
        <f t="shared" si="3"/>
        <v>12</v>
      </c>
      <c r="S40" s="6">
        <f>IF(ISERROR(VLOOKUP($C40,'16-5-06'!$B$2:$Q$95,14,FALSE)),"",VLOOKUP($C40,'16-5-06'!$B$2:$Q$95,14,FALSE))</f>
      </c>
      <c r="T40" s="10">
        <f t="shared" si="4"/>
      </c>
      <c r="U40" s="6">
        <f>IF(ISERROR(VLOOKUP($C40,'30-5-06'!$B$2:$Q$95,14,FALSE)),"",VLOOKUP($C40,'30-5-06'!$B$2:$Q$95,14,FALSE))</f>
      </c>
      <c r="V40" s="10">
        <f t="shared" si="5"/>
      </c>
      <c r="W40" s="6">
        <f>IF(ISERROR(VLOOKUP($C40,'13-6-06'!$B$2:$Q$95,14,FALSE)),"",VLOOKUP($C40,'13-6-06'!$B$2:$Q$95,14,FALSE))</f>
      </c>
      <c r="X40" s="10">
        <f t="shared" si="6"/>
      </c>
      <c r="Y40" s="6">
        <f>IF(ISERROR(VLOOKUP($C40,'27-6-06'!$B$2:$Q$95,14,FALSE)),"",VLOOKUP($C40,'27-6-06'!$B$2:$Q$95,14,FALSE))</f>
      </c>
      <c r="Z40" s="10">
        <f t="shared" si="7"/>
      </c>
      <c r="AA40" s="6">
        <f>IF(ISERROR(VLOOKUP($C40,'11-7-06'!$B$2:$Q$91,14,FALSE)),"",VLOOKUP($C40,'11-7-06'!$B$2:$Q$91,14,FALSE))</f>
      </c>
      <c r="AB40" s="10">
        <f t="shared" si="8"/>
      </c>
      <c r="AC40" s="6">
        <f>IF(ISERROR(VLOOKUP($C40,'25-7-06'!$B$2:$Q$95,14,FALSE)),"",VLOOKUP($C40,'25-7-06'!$B$2:$Q$95,14,FALSE))</f>
      </c>
      <c r="AD40" s="10">
        <f t="shared" si="9"/>
      </c>
      <c r="AE40" s="6">
        <f>IF(ISERROR(VLOOKUP($C40,'8-8-06'!$B$2:$Q$95,14,FALSE)),"",VLOOKUP($C40,'8-8-06'!$B$2:$Q$95,14,FALSE))</f>
      </c>
      <c r="AF40" s="10">
        <f t="shared" si="10"/>
      </c>
      <c r="AG40" s="6">
        <f>IF(ISERROR(VLOOKUP($C40,'22-8-06'!$B$2:$Q$90,14,FALSE)),"",VLOOKUP($C40,'22-8-06'!$B$2:$Q$90,14,FALSE))</f>
      </c>
      <c r="AH40" s="10">
        <f t="shared" si="11"/>
      </c>
    </row>
    <row r="41" spans="1:34" ht="12.75">
      <c r="A41">
        <f t="shared" si="0"/>
        <v>40</v>
      </c>
      <c r="B41" s="11">
        <f t="shared" si="1"/>
        <v>27</v>
      </c>
      <c r="C41" t="s">
        <v>157</v>
      </c>
      <c r="D41">
        <v>2</v>
      </c>
      <c r="E41">
        <f t="shared" si="12"/>
        <v>1</v>
      </c>
      <c r="F41">
        <f t="shared" si="2"/>
        <v>0</v>
      </c>
      <c r="G41">
        <f>IF(R41="",0,VLOOKUP(R41,points!$A$1:$B$40,2)+$D41)</f>
        <v>0</v>
      </c>
      <c r="H41">
        <f>IF(T41="",0,VLOOKUP(T41,points!$A$1:$B$40,2)+$D41)</f>
        <v>0</v>
      </c>
      <c r="I41">
        <f>IF(V41="",0,VLOOKUP(V41,points!$A$1:$B$40,2)+$D41)</f>
        <v>27</v>
      </c>
      <c r="J41">
        <f>IF(X41="",0,VLOOKUP(X41,points!$A$1:$B$40,2)+$D41)</f>
        <v>0</v>
      </c>
      <c r="K41">
        <f>IF(Z41="",0,VLOOKUP(Z41,points!$A$1:$B$40,2)+$D41)</f>
        <v>0</v>
      </c>
      <c r="L41">
        <f>IF(AB41="",0,VLOOKUP(AB41,points!$A$1:$B$40,2)+$D41)</f>
        <v>0</v>
      </c>
      <c r="M41">
        <f>IF(AD41="",0,VLOOKUP(AD41,points!$A$1:$B$40,2)+$D41)</f>
        <v>0</v>
      </c>
      <c r="N41">
        <f>IF(AF41="",0,VLOOKUP(AF41,points!$A$1:$B$40,2)+$D41)</f>
        <v>0</v>
      </c>
      <c r="O41">
        <f>IF(AH41="",0,VLOOKUP(AH41,points!$A$1:$B$40,2)+$D41)</f>
        <v>0</v>
      </c>
      <c r="Q41" s="6">
        <f>IF(ISERROR(VLOOKUP($C41,'2-5-06'!$B$2:$Q$95,14,FALSE)),"",VLOOKUP($C41,'2-5-06'!$B$2:$Q$95,14,FALSE))</f>
      </c>
      <c r="R41" s="10">
        <f t="shared" si="3"/>
      </c>
      <c r="S41" s="6">
        <f>IF(ISERROR(VLOOKUP($C41,'16-5-06'!$B$2:$Q$95,14,FALSE)),"",VLOOKUP($C41,'16-5-06'!$B$2:$Q$95,14,FALSE))</f>
      </c>
      <c r="T41" s="10">
        <f t="shared" si="4"/>
      </c>
      <c r="U41" s="6">
        <f>IF(ISERROR(VLOOKUP($C41,'30-5-06'!$B$2:$Q$95,14,FALSE)),"",VLOOKUP($C41,'30-5-06'!$B$2:$Q$95,14,FALSE))</f>
        <v>0.04427083333333333</v>
      </c>
      <c r="V41" s="10">
        <f t="shared" si="5"/>
        <v>15</v>
      </c>
      <c r="W41" s="6">
        <f>IF(ISERROR(VLOOKUP($C41,'13-6-06'!$B$2:$Q$95,14,FALSE)),"",VLOOKUP($C41,'13-6-06'!$B$2:$Q$95,14,FALSE))</f>
      </c>
      <c r="X41" s="10">
        <f t="shared" si="6"/>
      </c>
      <c r="Y41" s="6">
        <f>IF(ISERROR(VLOOKUP($C41,'27-6-06'!$B$2:$Q$95,14,FALSE)),"",VLOOKUP($C41,'27-6-06'!$B$2:$Q$95,14,FALSE))</f>
      </c>
      <c r="Z41" s="10">
        <f t="shared" si="7"/>
      </c>
      <c r="AA41" s="6">
        <f>IF(ISERROR(VLOOKUP($C41,'11-7-06'!$B$2:$Q$91,14,FALSE)),"",VLOOKUP($C41,'11-7-06'!$B$2:$Q$91,14,FALSE))</f>
      </c>
      <c r="AB41" s="10">
        <f t="shared" si="8"/>
      </c>
      <c r="AC41" s="6">
        <f>IF(ISERROR(VLOOKUP($C41,'25-7-06'!$B$2:$Q$95,14,FALSE)),"",VLOOKUP($C41,'25-7-06'!$B$2:$Q$95,14,FALSE))</f>
      </c>
      <c r="AD41" s="10">
        <f t="shared" si="9"/>
      </c>
      <c r="AE41" s="6">
        <f>IF(ISERROR(VLOOKUP($C41,'8-8-06'!$B$2:$Q$95,14,FALSE)),"",VLOOKUP($C41,'8-8-06'!$B$2:$Q$95,14,FALSE))</f>
      </c>
      <c r="AF41" s="10">
        <f t="shared" si="10"/>
      </c>
      <c r="AG41" s="6">
        <f>IF(ISERROR(VLOOKUP($C41,'22-8-06'!$B$2:$Q$90,14,FALSE)),"",VLOOKUP($C41,'22-8-06'!$B$2:$Q$90,14,FALSE))</f>
      </c>
      <c r="AH41" s="10">
        <f t="shared" si="11"/>
      </c>
    </row>
    <row r="42" spans="1:34" ht="12.75">
      <c r="A42">
        <f t="shared" si="0"/>
        <v>40</v>
      </c>
      <c r="B42" s="11">
        <f t="shared" si="1"/>
        <v>27</v>
      </c>
      <c r="C42" t="s">
        <v>143</v>
      </c>
      <c r="E42">
        <f t="shared" si="12"/>
        <v>1</v>
      </c>
      <c r="F42">
        <f t="shared" si="2"/>
        <v>0</v>
      </c>
      <c r="G42">
        <f>IF(R42="",0,VLOOKUP(R42,points!$A$1:$B$40,2)+$D42)</f>
        <v>27</v>
      </c>
      <c r="H42">
        <f>IF(T42="",0,VLOOKUP(T42,points!$A$1:$B$40,2)+$D42)</f>
        <v>0</v>
      </c>
      <c r="I42">
        <f>IF(V42="",0,VLOOKUP(V42,points!$A$1:$B$40,2)+$D42)</f>
        <v>0</v>
      </c>
      <c r="J42">
        <f>IF(X42="",0,VLOOKUP(X42,points!$A$1:$B$40,2)+$D42)</f>
        <v>0</v>
      </c>
      <c r="K42">
        <f>IF(Z42="",0,VLOOKUP(Z42,points!$A$1:$B$40,2)+$D42)</f>
        <v>0</v>
      </c>
      <c r="L42">
        <f>IF(AB42="",0,VLOOKUP(AB42,points!$A$1:$B$40,2)+$D42)</f>
        <v>0</v>
      </c>
      <c r="M42">
        <f>IF(AD42="",0,VLOOKUP(AD42,points!$A$1:$B$40,2)+$D42)</f>
        <v>0</v>
      </c>
      <c r="N42">
        <f>IF(AF42="",0,VLOOKUP(AF42,points!$A$1:$B$40,2)+$D42)</f>
        <v>0</v>
      </c>
      <c r="O42">
        <f>IF(AH42="",0,VLOOKUP(AH42,points!$A$1:$B$40,2)+$D42)</f>
        <v>0</v>
      </c>
      <c r="Q42" s="6">
        <f>IF(ISERROR(VLOOKUP($C42,'2-5-06'!$B$2:$Q$95,14,FALSE)),"",VLOOKUP($C42,'2-5-06'!$B$2:$Q$95,14,FALSE))</f>
        <v>0.04237268518518518</v>
      </c>
      <c r="R42" s="10">
        <f t="shared" si="3"/>
        <v>13</v>
      </c>
      <c r="S42" s="6">
        <f>IF(ISERROR(VLOOKUP($C42,'16-5-06'!$B$2:$Q$95,14,FALSE)),"",VLOOKUP($C42,'16-5-06'!$B$2:$Q$95,14,FALSE))</f>
      </c>
      <c r="T42" s="10">
        <f t="shared" si="4"/>
      </c>
      <c r="U42" s="6" t="str">
        <f>IF(ISERROR(VLOOKUP($C42,'30-5-06'!$B$2:$Q$95,14,FALSE)),"",VLOOKUP($C42,'30-5-06'!$B$2:$Q$95,14,FALSE))</f>
        <v>dnf</v>
      </c>
      <c r="V42" s="10">
        <f t="shared" si="5"/>
      </c>
      <c r="W42" s="6">
        <f>IF(ISERROR(VLOOKUP($C42,'13-6-06'!$B$2:$Q$95,14,FALSE)),"",VLOOKUP($C42,'13-6-06'!$B$2:$Q$95,14,FALSE))</f>
      </c>
      <c r="X42" s="10">
        <f t="shared" si="6"/>
      </c>
      <c r="Y42" s="6">
        <f>IF(ISERROR(VLOOKUP($C42,'27-6-06'!$B$2:$Q$95,14,FALSE)),"",VLOOKUP($C42,'27-6-06'!$B$2:$Q$95,14,FALSE))</f>
      </c>
      <c r="Z42" s="10">
        <f t="shared" si="7"/>
      </c>
      <c r="AA42" s="6">
        <f>IF(ISERROR(VLOOKUP($C42,'11-7-06'!$B$2:$Q$91,14,FALSE)),"",VLOOKUP($C42,'11-7-06'!$B$2:$Q$91,14,FALSE))</f>
      </c>
      <c r="AB42" s="10">
        <f t="shared" si="8"/>
      </c>
      <c r="AC42" s="6">
        <f>IF(ISERROR(VLOOKUP($C42,'25-7-06'!$B$2:$Q$95,14,FALSE)),"",VLOOKUP($C42,'25-7-06'!$B$2:$Q$95,14,FALSE))</f>
      </c>
      <c r="AD42" s="10">
        <f t="shared" si="9"/>
      </c>
      <c r="AE42" s="6" t="str">
        <f>IF(ISERROR(VLOOKUP($C42,'8-8-06'!$B$2:$Q$95,14,FALSE)),"",VLOOKUP($C42,'8-8-06'!$B$2:$Q$95,14,FALSE))</f>
        <v>dnf</v>
      </c>
      <c r="AF42" s="10">
        <f t="shared" si="10"/>
      </c>
      <c r="AG42" s="6">
        <f>IF(ISERROR(VLOOKUP($C42,'22-8-06'!$B$2:$Q$90,14,FALSE)),"",VLOOKUP($C42,'22-8-06'!$B$2:$Q$90,14,FALSE))</f>
      </c>
      <c r="AH42" s="10">
        <f t="shared" si="11"/>
      </c>
    </row>
    <row r="43" spans="1:34" ht="12.75">
      <c r="A43">
        <f t="shared" si="0"/>
        <v>42</v>
      </c>
      <c r="B43" s="11">
        <f t="shared" si="1"/>
        <v>26</v>
      </c>
      <c r="C43" t="s">
        <v>137</v>
      </c>
      <c r="D43">
        <v>4</v>
      </c>
      <c r="E43">
        <f t="shared" si="12"/>
        <v>1</v>
      </c>
      <c r="F43">
        <f t="shared" si="2"/>
        <v>0</v>
      </c>
      <c r="G43">
        <f>IF(R43="",0,VLOOKUP(R43,points!$A$1:$B$40,2)+$D43)</f>
        <v>26</v>
      </c>
      <c r="H43">
        <f>IF(T43="",0,VLOOKUP(T43,points!$A$1:$B$40,2)+$D43)</f>
        <v>0</v>
      </c>
      <c r="I43">
        <f>IF(V43="",0,VLOOKUP(V43,points!$A$1:$B$40,2)+$D43)</f>
        <v>0</v>
      </c>
      <c r="J43">
        <f>IF(X43="",0,VLOOKUP(X43,points!$A$1:$B$40,2)+$D43)</f>
        <v>0</v>
      </c>
      <c r="K43">
        <f>IF(Z43="",0,VLOOKUP(Z43,points!$A$1:$B$40,2)+$D43)</f>
        <v>0</v>
      </c>
      <c r="L43">
        <f>IF(AB43="",0,VLOOKUP(AB43,points!$A$1:$B$40,2)+$D43)</f>
        <v>0</v>
      </c>
      <c r="M43">
        <f>IF(AD43="",0,VLOOKUP(AD43,points!$A$1:$B$40,2)+$D43)</f>
        <v>0</v>
      </c>
      <c r="N43">
        <f>IF(AF43="",0,VLOOKUP(AF43,points!$A$1:$B$40,2)+$D43)</f>
        <v>0</v>
      </c>
      <c r="O43">
        <f>IF(AH43="",0,VLOOKUP(AH43,points!$A$1:$B$40,2)+$D43)</f>
        <v>0</v>
      </c>
      <c r="Q43" s="6">
        <f>IF(ISERROR(VLOOKUP($C43,'2-5-06'!$B$2:$Q$95,14,FALSE)),"",VLOOKUP($C43,'2-5-06'!$B$2:$Q$95,14,FALSE))</f>
        <v>0.047858796296296295</v>
      </c>
      <c r="R43" s="10">
        <f t="shared" si="3"/>
        <v>18</v>
      </c>
      <c r="S43" s="6">
        <f>IF(ISERROR(VLOOKUP($C43,'16-5-06'!$B$2:$Q$95,14,FALSE)),"",VLOOKUP($C43,'16-5-06'!$B$2:$Q$95,14,FALSE))</f>
      </c>
      <c r="T43" s="10">
        <f t="shared" si="4"/>
      </c>
      <c r="U43" s="6">
        <f>IF(ISERROR(VLOOKUP($C43,'30-5-06'!$B$2:$Q$95,14,FALSE)),"",VLOOKUP($C43,'30-5-06'!$B$2:$Q$95,14,FALSE))</f>
      </c>
      <c r="V43" s="10">
        <f t="shared" si="5"/>
      </c>
      <c r="W43" s="6">
        <f>IF(ISERROR(VLOOKUP($C43,'13-6-06'!$B$2:$Q$95,14,FALSE)),"",VLOOKUP($C43,'13-6-06'!$B$2:$Q$95,14,FALSE))</f>
      </c>
      <c r="X43" s="10">
        <f t="shared" si="6"/>
      </c>
      <c r="Y43" s="6">
        <f>IF(ISERROR(VLOOKUP($C43,'27-6-06'!$B$2:$Q$95,14,FALSE)),"",VLOOKUP($C43,'27-6-06'!$B$2:$Q$95,14,FALSE))</f>
      </c>
      <c r="Z43" s="10">
        <f t="shared" si="7"/>
      </c>
      <c r="AA43" s="6">
        <f>IF(ISERROR(VLOOKUP($C43,'11-7-06'!$B$2:$Q$91,14,FALSE)),"",VLOOKUP($C43,'11-7-06'!$B$2:$Q$91,14,FALSE))</f>
      </c>
      <c r="AB43" s="10">
        <f t="shared" si="8"/>
      </c>
      <c r="AC43" s="6">
        <f>IF(ISERROR(VLOOKUP($C43,'25-7-06'!$B$2:$Q$95,14,FALSE)),"",VLOOKUP($C43,'25-7-06'!$B$2:$Q$95,14,FALSE))</f>
      </c>
      <c r="AD43" s="10">
        <f t="shared" si="9"/>
      </c>
      <c r="AE43" s="6">
        <f>IF(ISERROR(VLOOKUP($C43,'8-8-06'!$B$2:$Q$95,14,FALSE)),"",VLOOKUP($C43,'8-8-06'!$B$2:$Q$95,14,FALSE))</f>
      </c>
      <c r="AF43" s="10">
        <f t="shared" si="10"/>
      </c>
      <c r="AG43" s="6">
        <f>IF(ISERROR(VLOOKUP($C43,'22-8-06'!$B$2:$Q$90,14,FALSE)),"",VLOOKUP($C43,'22-8-06'!$B$2:$Q$90,14,FALSE))</f>
      </c>
      <c r="AH43" s="10">
        <f t="shared" si="11"/>
      </c>
    </row>
    <row r="44" spans="1:34" ht="12.75">
      <c r="A44">
        <f t="shared" si="0"/>
        <v>42</v>
      </c>
      <c r="B44" s="11">
        <f t="shared" si="1"/>
        <v>26</v>
      </c>
      <c r="C44" t="s">
        <v>40</v>
      </c>
      <c r="D44">
        <v>6</v>
      </c>
      <c r="E44">
        <f t="shared" si="12"/>
        <v>1</v>
      </c>
      <c r="F44">
        <f t="shared" si="2"/>
        <v>0</v>
      </c>
      <c r="G44">
        <f>IF(R44="",0,VLOOKUP(R44,points!$A$1:$B$40,2)+$D44)</f>
        <v>26</v>
      </c>
      <c r="H44">
        <f>IF(T44="",0,VLOOKUP(T44,points!$A$1:$B$40,2)+$D44)</f>
        <v>0</v>
      </c>
      <c r="I44">
        <f>IF(V44="",0,VLOOKUP(V44,points!$A$1:$B$40,2)+$D44)</f>
        <v>0</v>
      </c>
      <c r="J44">
        <f>IF(X44="",0,VLOOKUP(X44,points!$A$1:$B$40,2)+$D44)</f>
        <v>0</v>
      </c>
      <c r="K44">
        <f>IF(Z44="",0,VLOOKUP(Z44,points!$A$1:$B$40,2)+$D44)</f>
        <v>0</v>
      </c>
      <c r="L44">
        <f>IF(AB44="",0,VLOOKUP(AB44,points!$A$1:$B$40,2)+$D44)</f>
        <v>0</v>
      </c>
      <c r="M44">
        <f>IF(AD44="",0,VLOOKUP(AD44,points!$A$1:$B$40,2)+$D44)</f>
        <v>0</v>
      </c>
      <c r="N44">
        <f>IF(AF44="",0,VLOOKUP(AF44,points!$A$1:$B$40,2)+$D44)</f>
        <v>0</v>
      </c>
      <c r="O44">
        <f>IF(AH44="",0,VLOOKUP(AH44,points!$A$1:$B$40,2)+$D44)</f>
        <v>0</v>
      </c>
      <c r="Q44" s="6">
        <f>IF(ISERROR(VLOOKUP($C44,'2-5-06'!$B$2:$Q$95,14,FALSE)),"",VLOOKUP($C44,'2-5-06'!$B$2:$Q$95,14,FALSE))</f>
        <v>0.052488425925925924</v>
      </c>
      <c r="R44" s="10">
        <f t="shared" si="3"/>
        <v>20</v>
      </c>
      <c r="S44" s="6">
        <f>IF(ISERROR(VLOOKUP($C44,'16-5-06'!$B$2:$Q$95,14,FALSE)),"",VLOOKUP($C44,'16-5-06'!$B$2:$Q$95,14,FALSE))</f>
      </c>
      <c r="T44" s="10">
        <f t="shared" si="4"/>
      </c>
      <c r="U44" s="6">
        <f>IF(ISERROR(VLOOKUP($C44,'30-5-06'!$B$2:$Q$95,14,FALSE)),"",VLOOKUP($C44,'30-5-06'!$B$2:$Q$95,14,FALSE))</f>
      </c>
      <c r="V44" s="10">
        <f t="shared" si="5"/>
      </c>
      <c r="W44" s="6">
        <f>IF(ISERROR(VLOOKUP($C44,'13-6-06'!$B$2:$Q$95,14,FALSE)),"",VLOOKUP($C44,'13-6-06'!$B$2:$Q$95,14,FALSE))</f>
      </c>
      <c r="X44" s="10">
        <f t="shared" si="6"/>
      </c>
      <c r="Y44" s="6">
        <f>IF(ISERROR(VLOOKUP($C44,'27-6-06'!$B$2:$Q$95,14,FALSE)),"",VLOOKUP($C44,'27-6-06'!$B$2:$Q$95,14,FALSE))</f>
      </c>
      <c r="Z44" s="10">
        <f t="shared" si="7"/>
      </c>
      <c r="AA44" s="6">
        <f>IF(ISERROR(VLOOKUP($C44,'11-7-06'!$B$2:$Q$91,14,FALSE)),"",VLOOKUP($C44,'11-7-06'!$B$2:$Q$91,14,FALSE))</f>
      </c>
      <c r="AB44" s="10">
        <f t="shared" si="8"/>
      </c>
      <c r="AC44" s="6">
        <f>IF(ISERROR(VLOOKUP($C44,'25-7-06'!$B$2:$Q$95,14,FALSE)),"",VLOOKUP($C44,'25-7-06'!$B$2:$Q$95,14,FALSE))</f>
      </c>
      <c r="AD44" s="10">
        <f t="shared" si="9"/>
      </c>
      <c r="AE44" s="6">
        <f>IF(ISERROR(VLOOKUP($C44,'8-8-06'!$B$2:$Q$95,14,FALSE)),"",VLOOKUP($C44,'8-8-06'!$B$2:$Q$95,14,FALSE))</f>
      </c>
      <c r="AF44" s="10">
        <f t="shared" si="10"/>
      </c>
      <c r="AG44" s="6">
        <f>IF(ISERROR(VLOOKUP($C44,'22-8-06'!$B$2:$Q$90,14,FALSE)),"",VLOOKUP($C44,'22-8-06'!$B$2:$Q$90,14,FALSE))</f>
      </c>
      <c r="AH44" s="10">
        <f t="shared" si="11"/>
      </c>
    </row>
    <row r="45" spans="1:34" ht="12.75">
      <c r="A45">
        <f t="shared" si="0"/>
        <v>44</v>
      </c>
      <c r="B45" s="11">
        <f t="shared" si="1"/>
        <v>23</v>
      </c>
      <c r="C45" t="s">
        <v>151</v>
      </c>
      <c r="E45">
        <f t="shared" si="12"/>
        <v>1</v>
      </c>
      <c r="F45">
        <f t="shared" si="2"/>
        <v>0</v>
      </c>
      <c r="G45">
        <f>IF(R45="",0,VLOOKUP(R45,points!$A$1:$B$40,2)+$D45)</f>
        <v>0</v>
      </c>
      <c r="H45">
        <f>IF(T45="",0,VLOOKUP(T45,points!$A$1:$B$40,2)+$D45)</f>
        <v>23</v>
      </c>
      <c r="I45">
        <f>IF(V45="",0,VLOOKUP(V45,points!$A$1:$B$40,2)+$D45)</f>
        <v>0</v>
      </c>
      <c r="J45">
        <f>IF(X45="",0,VLOOKUP(X45,points!$A$1:$B$40,2)+$D45)</f>
        <v>0</v>
      </c>
      <c r="K45">
        <f>IF(Z45="",0,VLOOKUP(Z45,points!$A$1:$B$40,2)+$D45)</f>
        <v>0</v>
      </c>
      <c r="L45">
        <f>IF(AB45="",0,VLOOKUP(AB45,points!$A$1:$B$40,2)+$D45)</f>
        <v>0</v>
      </c>
      <c r="M45">
        <f>IF(AD45="",0,VLOOKUP(AD45,points!$A$1:$B$40,2)+$D45)</f>
        <v>0</v>
      </c>
      <c r="N45">
        <f>IF(AF45="",0,VLOOKUP(AF45,points!$A$1:$B$40,2)+$D45)</f>
        <v>0</v>
      </c>
      <c r="O45">
        <f>IF(AH45="",0,VLOOKUP(AH45,points!$A$1:$B$40,2)+$D45)</f>
        <v>0</v>
      </c>
      <c r="Q45" s="6">
        <f>IF(ISERROR(VLOOKUP($C45,'2-5-06'!$B$2:$Q$95,14,FALSE)),"",VLOOKUP($C45,'2-5-06'!$B$2:$Q$95,14,FALSE))</f>
      </c>
      <c r="R45" s="10">
        <f t="shared" si="3"/>
      </c>
      <c r="S45" s="6">
        <f>IF(ISERROR(VLOOKUP($C45,'16-5-06'!$B$2:$Q$95,14,FALSE)),"",VLOOKUP($C45,'16-5-06'!$B$2:$Q$95,14,FALSE))</f>
        <v>0.052835648148148145</v>
      </c>
      <c r="T45" s="10">
        <f t="shared" si="4"/>
        <v>17</v>
      </c>
      <c r="U45" s="6">
        <f>IF(ISERROR(VLOOKUP($C45,'30-5-06'!$B$2:$Q$95,14,FALSE)),"",VLOOKUP($C45,'30-5-06'!$B$2:$Q$95,14,FALSE))</f>
      </c>
      <c r="V45" s="10">
        <f t="shared" si="5"/>
      </c>
      <c r="W45" s="6">
        <f>IF(ISERROR(VLOOKUP($C45,'13-6-06'!$B$2:$Q$95,14,FALSE)),"",VLOOKUP($C45,'13-6-06'!$B$2:$Q$95,14,FALSE))</f>
      </c>
      <c r="X45" s="10">
        <f t="shared" si="6"/>
      </c>
      <c r="Y45" s="6">
        <f>IF(ISERROR(VLOOKUP($C45,'27-6-06'!$B$2:$Q$95,14,FALSE)),"",VLOOKUP($C45,'27-6-06'!$B$2:$Q$95,14,FALSE))</f>
      </c>
      <c r="Z45" s="10">
        <f t="shared" si="7"/>
      </c>
      <c r="AA45" s="6">
        <f>IF(ISERROR(VLOOKUP($C45,'11-7-06'!$B$2:$Q$91,14,FALSE)),"",VLOOKUP($C45,'11-7-06'!$B$2:$Q$91,14,FALSE))</f>
      </c>
      <c r="AB45" s="10">
        <f t="shared" si="8"/>
      </c>
      <c r="AC45" s="6">
        <f>IF(ISERROR(VLOOKUP($C45,'25-7-06'!$B$2:$Q$95,14,FALSE)),"",VLOOKUP($C45,'25-7-06'!$B$2:$Q$95,14,FALSE))</f>
      </c>
      <c r="AD45" s="10">
        <f t="shared" si="9"/>
      </c>
      <c r="AE45" s="6">
        <f>IF(ISERROR(VLOOKUP($C45,'8-8-06'!$B$2:$Q$95,14,FALSE)),"",VLOOKUP($C45,'8-8-06'!$B$2:$Q$95,14,FALSE))</f>
      </c>
      <c r="AF45" s="10">
        <f t="shared" si="10"/>
      </c>
      <c r="AG45" s="6">
        <f>IF(ISERROR(VLOOKUP($C45,'22-8-06'!$B$2:$Q$90,14,FALSE)),"",VLOOKUP($C45,'22-8-06'!$B$2:$Q$90,14,FALSE))</f>
      </c>
      <c r="AH45" s="10">
        <f t="shared" si="11"/>
      </c>
    </row>
    <row r="46" spans="1:34" ht="12.75">
      <c r="A46">
        <f t="shared" si="0"/>
        <v>45</v>
      </c>
      <c r="B46" s="11">
        <f t="shared" si="1"/>
        <v>22</v>
      </c>
      <c r="C46" t="s">
        <v>146</v>
      </c>
      <c r="D46">
        <v>4</v>
      </c>
      <c r="E46">
        <f t="shared" si="12"/>
        <v>1</v>
      </c>
      <c r="F46">
        <f t="shared" si="2"/>
        <v>0</v>
      </c>
      <c r="G46">
        <f>IF(R46="",0,VLOOKUP(R46,points!$A$1:$B$40,2)+$D46)</f>
        <v>22</v>
      </c>
      <c r="H46">
        <f>IF(T46="",0,VLOOKUP(T46,points!$A$1:$B$40,2)+$D46)</f>
        <v>0</v>
      </c>
      <c r="I46">
        <f>IF(V46="",0,VLOOKUP(V46,points!$A$1:$B$40,2)+$D46)</f>
        <v>0</v>
      </c>
      <c r="J46">
        <f>IF(X46="",0,VLOOKUP(X46,points!$A$1:$B$40,2)+$D46)</f>
        <v>0</v>
      </c>
      <c r="K46">
        <f>IF(Z46="",0,VLOOKUP(Z46,points!$A$1:$B$40,2)+$D46)</f>
        <v>0</v>
      </c>
      <c r="L46">
        <f>IF(AB46="",0,VLOOKUP(AB46,points!$A$1:$B$40,2)+$D46)</f>
        <v>0</v>
      </c>
      <c r="M46">
        <f>IF(AD46="",0,VLOOKUP(AD46,points!$A$1:$B$40,2)+$D46)</f>
        <v>0</v>
      </c>
      <c r="N46">
        <f>IF(AF46="",0,VLOOKUP(AF46,points!$A$1:$B$40,2)+$D46)</f>
        <v>0</v>
      </c>
      <c r="O46">
        <f>IF(AH46="",0,VLOOKUP(AH46,points!$A$1:$B$40,2)+$D46)</f>
        <v>0</v>
      </c>
      <c r="Q46" s="6">
        <f>IF(ISERROR(VLOOKUP($C46,'2-5-06'!$B$2:$Q$95,14,FALSE)),"",VLOOKUP($C46,'2-5-06'!$B$2:$Q$95,14,FALSE))</f>
        <v>0.05434027777777778</v>
      </c>
      <c r="R46" s="10">
        <f t="shared" si="3"/>
        <v>22</v>
      </c>
      <c r="S46" s="6">
        <f>IF(ISERROR(VLOOKUP($C46,'16-5-06'!$B$2:$Q$95,14,FALSE)),"",VLOOKUP($C46,'16-5-06'!$B$2:$Q$95,14,FALSE))</f>
      </c>
      <c r="T46" s="10">
        <f t="shared" si="4"/>
      </c>
      <c r="U46" s="6">
        <f>IF(ISERROR(VLOOKUP($C46,'30-5-06'!$B$2:$Q$95,14,FALSE)),"",VLOOKUP($C46,'30-5-06'!$B$2:$Q$95,14,FALSE))</f>
      </c>
      <c r="V46" s="10">
        <f t="shared" si="5"/>
      </c>
      <c r="W46" s="6">
        <f>IF(ISERROR(VLOOKUP($C46,'13-6-06'!$B$2:$Q$95,14,FALSE)),"",VLOOKUP($C46,'13-6-06'!$B$2:$Q$95,14,FALSE))</f>
      </c>
      <c r="X46" s="10">
        <f t="shared" si="6"/>
      </c>
      <c r="Y46" s="6">
        <f>IF(ISERROR(VLOOKUP($C46,'27-6-06'!$B$2:$Q$95,14,FALSE)),"",VLOOKUP($C46,'27-6-06'!$B$2:$Q$95,14,FALSE))</f>
      </c>
      <c r="Z46" s="10">
        <f t="shared" si="7"/>
      </c>
      <c r="AA46" s="6">
        <f>IF(ISERROR(VLOOKUP($C46,'11-7-06'!$B$2:$Q$91,14,FALSE)),"",VLOOKUP($C46,'11-7-06'!$B$2:$Q$91,14,FALSE))</f>
      </c>
      <c r="AB46" s="10">
        <f t="shared" si="8"/>
      </c>
      <c r="AC46" s="6">
        <f>IF(ISERROR(VLOOKUP($C46,'25-7-06'!$B$2:$Q$95,14,FALSE)),"",VLOOKUP($C46,'25-7-06'!$B$2:$Q$95,14,FALSE))</f>
      </c>
      <c r="AD46" s="10">
        <f t="shared" si="9"/>
      </c>
      <c r="AE46" s="6">
        <f>IF(ISERROR(VLOOKUP($C46,'8-8-06'!$B$2:$Q$95,14,FALSE)),"",VLOOKUP($C46,'8-8-06'!$B$2:$Q$95,14,FALSE))</f>
      </c>
      <c r="AF46" s="10">
        <f t="shared" si="10"/>
      </c>
      <c r="AG46" s="6">
        <f>IF(ISERROR(VLOOKUP($C46,'22-8-06'!$B$2:$Q$90,14,FALSE)),"",VLOOKUP($C46,'22-8-06'!$B$2:$Q$90,14,FALSE))</f>
      </c>
      <c r="AH46" s="10">
        <f t="shared" si="11"/>
      </c>
    </row>
    <row r="47" spans="1:34" ht="12.75">
      <c r="A47">
        <f t="shared" si="0"/>
        <v>46</v>
      </c>
      <c r="B47" s="11">
        <f t="shared" si="1"/>
        <v>19</v>
      </c>
      <c r="C47" s="16" t="s">
        <v>139</v>
      </c>
      <c r="E47">
        <f t="shared" si="12"/>
        <v>1</v>
      </c>
      <c r="F47">
        <f t="shared" si="2"/>
        <v>0</v>
      </c>
      <c r="G47">
        <f>IF(R47="",0,VLOOKUP(R47,points!$A$1:$B$40,2)+$D47)</f>
        <v>19</v>
      </c>
      <c r="H47">
        <f>IF(T47="",0,VLOOKUP(T47,points!$A$1:$B$40,2)+$D47)</f>
        <v>0</v>
      </c>
      <c r="I47">
        <f>IF(V47="",0,VLOOKUP(V47,points!$A$1:$B$40,2)+$D47)</f>
        <v>0</v>
      </c>
      <c r="J47">
        <f>IF(X47="",0,VLOOKUP(X47,points!$A$1:$B$40,2)+$D47)</f>
        <v>0</v>
      </c>
      <c r="K47">
        <f>IF(Z47="",0,VLOOKUP(Z47,points!$A$1:$B$40,2)+$D47)</f>
        <v>0</v>
      </c>
      <c r="L47">
        <f>IF(AB47="",0,VLOOKUP(AB47,points!$A$1:$B$40,2)+$D47)</f>
        <v>0</v>
      </c>
      <c r="M47">
        <f>IF(AD47="",0,VLOOKUP(AD47,points!$A$1:$B$40,2)+$D47)</f>
        <v>0</v>
      </c>
      <c r="N47">
        <f>IF(AF47="",0,VLOOKUP(AF47,points!$A$1:$B$40,2)+$D47)</f>
        <v>0</v>
      </c>
      <c r="O47">
        <f>IF(AH47="",0,VLOOKUP(AH47,points!$A$1:$B$40,2)+$D47)</f>
        <v>0</v>
      </c>
      <c r="Q47" s="6">
        <f>IF(ISERROR(VLOOKUP($C47,'2-5-06'!$B$2:$Q$95,14,FALSE)),"",VLOOKUP($C47,'2-5-06'!$B$2:$Q$95,14,FALSE))</f>
        <v>0.052557870370370366</v>
      </c>
      <c r="R47" s="10">
        <f t="shared" si="3"/>
        <v>21</v>
      </c>
      <c r="S47" s="6">
        <f>IF(ISERROR(VLOOKUP($C47,'16-5-06'!$B$2:$Q$95,14,FALSE)),"",VLOOKUP($C47,'16-5-06'!$B$2:$Q$95,14,FALSE))</f>
      </c>
      <c r="T47" s="10">
        <f t="shared" si="4"/>
      </c>
      <c r="U47" s="6">
        <f>IF(ISERROR(VLOOKUP($C47,'30-5-06'!$B$2:$Q$95,14,FALSE)),"",VLOOKUP($C47,'30-5-06'!$B$2:$Q$95,14,FALSE))</f>
      </c>
      <c r="V47" s="10">
        <f t="shared" si="5"/>
      </c>
      <c r="W47" s="6">
        <f>IF(ISERROR(VLOOKUP($C47,'13-6-06'!$B$2:$Q$95,14,FALSE)),"",VLOOKUP($C47,'13-6-06'!$B$2:$Q$95,14,FALSE))</f>
      </c>
      <c r="X47" s="10">
        <f t="shared" si="6"/>
      </c>
      <c r="Y47" s="6">
        <f>IF(ISERROR(VLOOKUP($C47,'27-6-06'!$B$2:$Q$95,14,FALSE)),"",VLOOKUP($C47,'27-6-06'!$B$2:$Q$95,14,FALSE))</f>
      </c>
      <c r="Z47" s="10">
        <f t="shared" si="7"/>
      </c>
      <c r="AA47" s="6">
        <f>IF(ISERROR(VLOOKUP($C47,'11-7-06'!$B$2:$Q$91,14,FALSE)),"",VLOOKUP($C47,'11-7-06'!$B$2:$Q$91,14,FALSE))</f>
      </c>
      <c r="AB47" s="10">
        <f t="shared" si="8"/>
      </c>
      <c r="AC47" s="6">
        <f>IF(ISERROR(VLOOKUP($C47,'25-7-06'!$B$2:$Q$95,14,FALSE)),"",VLOOKUP($C47,'25-7-06'!$B$2:$Q$95,14,FALSE))</f>
      </c>
      <c r="AD47" s="10">
        <f t="shared" si="9"/>
      </c>
      <c r="AE47" s="6">
        <f>IF(ISERROR(VLOOKUP($C47,'8-8-06'!$B$2:$Q$95,14,FALSE)),"",VLOOKUP($C47,'8-8-06'!$B$2:$Q$95,14,FALSE))</f>
      </c>
      <c r="AF47" s="10">
        <f t="shared" si="10"/>
      </c>
      <c r="AG47" s="6">
        <f>IF(ISERROR(VLOOKUP($C47,'22-8-06'!$B$2:$Q$90,14,FALSE)),"",VLOOKUP($C47,'22-8-06'!$B$2:$Q$90,14,FALSE))</f>
      </c>
      <c r="AH47" s="10">
        <f t="shared" si="11"/>
      </c>
    </row>
    <row r="48" spans="1:34" ht="12.75">
      <c r="A48">
        <f t="shared" si="0"/>
        <v>46</v>
      </c>
      <c r="B48" s="11">
        <f t="shared" si="1"/>
        <v>19</v>
      </c>
      <c r="C48" t="s">
        <v>141</v>
      </c>
      <c r="D48">
        <v>2</v>
      </c>
      <c r="E48">
        <f t="shared" si="12"/>
        <v>1</v>
      </c>
      <c r="F48">
        <f t="shared" si="2"/>
        <v>0</v>
      </c>
      <c r="G48">
        <f>IF(R48="",0,VLOOKUP(R48,points!$A$1:$B$40,2)+$D48)</f>
        <v>19</v>
      </c>
      <c r="H48">
        <f>IF(T48="",0,VLOOKUP(T48,points!$A$1:$B$40,2)+$D48)</f>
        <v>0</v>
      </c>
      <c r="I48">
        <f>IF(V48="",0,VLOOKUP(V48,points!$A$1:$B$40,2)+$D48)</f>
        <v>0</v>
      </c>
      <c r="J48">
        <f>IF(X48="",0,VLOOKUP(X48,points!$A$1:$B$40,2)+$D48)</f>
        <v>0</v>
      </c>
      <c r="K48">
        <f>IF(Z48="",0,VLOOKUP(Z48,points!$A$1:$B$40,2)+$D48)</f>
        <v>0</v>
      </c>
      <c r="L48">
        <f>IF(AB48="",0,VLOOKUP(AB48,points!$A$1:$B$40,2)+$D48)</f>
        <v>0</v>
      </c>
      <c r="M48">
        <f>IF(AD48="",0,VLOOKUP(AD48,points!$A$1:$B$40,2)+$D48)</f>
        <v>0</v>
      </c>
      <c r="N48">
        <f>IF(AF48="",0,VLOOKUP(AF48,points!$A$1:$B$40,2)+$D48)</f>
        <v>0</v>
      </c>
      <c r="O48">
        <f>IF(AH48="",0,VLOOKUP(AH48,points!$A$1:$B$40,2)+$D48)</f>
        <v>0</v>
      </c>
      <c r="Q48" s="6">
        <f>IF(ISERROR(VLOOKUP($C48,'2-5-06'!$B$2:$Q$95,14,FALSE)),"",VLOOKUP($C48,'2-5-06'!$B$2:$Q$95,14,FALSE))</f>
        <v>0.05634259259259259</v>
      </c>
      <c r="R48" s="10">
        <f t="shared" si="3"/>
        <v>23</v>
      </c>
      <c r="S48" s="6">
        <f>IF(ISERROR(VLOOKUP($C48,'16-5-06'!$B$2:$Q$95,14,FALSE)),"",VLOOKUP($C48,'16-5-06'!$B$2:$Q$95,14,FALSE))</f>
      </c>
      <c r="T48" s="10">
        <f t="shared" si="4"/>
      </c>
      <c r="U48" s="6" t="str">
        <f>IF(ISERROR(VLOOKUP($C48,'30-5-06'!$B$2:$Q$95,14,FALSE)),"",VLOOKUP($C48,'30-5-06'!$B$2:$Q$95,14,FALSE))</f>
        <v>dnf</v>
      </c>
      <c r="V48" s="10">
        <f t="shared" si="5"/>
      </c>
      <c r="W48" s="6">
        <f>IF(ISERROR(VLOOKUP($C48,'13-6-06'!$B$2:$Q$95,14,FALSE)),"",VLOOKUP($C48,'13-6-06'!$B$2:$Q$95,14,FALSE))</f>
      </c>
      <c r="X48" s="10">
        <f t="shared" si="6"/>
      </c>
      <c r="Y48" s="6">
        <f>IF(ISERROR(VLOOKUP($C48,'27-6-06'!$B$2:$Q$95,14,FALSE)),"",VLOOKUP($C48,'27-6-06'!$B$2:$Q$95,14,FALSE))</f>
      </c>
      <c r="Z48" s="10">
        <f t="shared" si="7"/>
      </c>
      <c r="AA48" s="6">
        <f>IF(ISERROR(VLOOKUP($C48,'11-7-06'!$B$2:$Q$91,14,FALSE)),"",VLOOKUP($C48,'11-7-06'!$B$2:$Q$91,14,FALSE))</f>
      </c>
      <c r="AB48" s="10">
        <f t="shared" si="8"/>
      </c>
      <c r="AC48" s="6">
        <f>IF(ISERROR(VLOOKUP($C48,'25-7-06'!$B$2:$Q$95,14,FALSE)),"",VLOOKUP($C48,'25-7-06'!$B$2:$Q$95,14,FALSE))</f>
      </c>
      <c r="AD48" s="10">
        <f t="shared" si="9"/>
      </c>
      <c r="AE48" s="6">
        <f>IF(ISERROR(VLOOKUP($C48,'8-8-06'!$B$2:$Q$95,14,FALSE)),"",VLOOKUP($C48,'8-8-06'!$B$2:$Q$95,14,FALSE))</f>
      </c>
      <c r="AF48" s="10">
        <f t="shared" si="10"/>
      </c>
      <c r="AG48" s="6">
        <f>IF(ISERROR(VLOOKUP($C48,'22-8-06'!$B$2:$Q$90,14,FALSE)),"",VLOOKUP($C48,'22-8-06'!$B$2:$Q$90,14,FALSE))</f>
      </c>
      <c r="AH48" s="10">
        <f t="shared" si="11"/>
      </c>
    </row>
    <row r="49" spans="1:34" ht="12.75">
      <c r="A49">
        <f t="shared" si="0"/>
        <v>48</v>
      </c>
      <c r="B49" s="11">
        <f t="shared" si="1"/>
        <v>0</v>
      </c>
      <c r="C49" t="s">
        <v>35</v>
      </c>
      <c r="E49">
        <f t="shared" si="12"/>
        <v>0</v>
      </c>
      <c r="F49">
        <f>IF(P49="",0,LARGE(G49:O49,IF(E49&gt;3,4,IF(E49=0,1,E49))))</f>
        <v>0</v>
      </c>
      <c r="G49">
        <f>IF(R49="",0,VLOOKUP(R49,points!$A$1:$B$40,2)+$D49)</f>
        <v>0</v>
      </c>
      <c r="H49">
        <f>IF(T49="",0,VLOOKUP(T49,points!$A$1:$B$40,2)+$D49)</f>
        <v>0</v>
      </c>
      <c r="I49">
        <f>IF(V49="",0,VLOOKUP(V49,points!$A$1:$B$40,2)+$D49)</f>
        <v>0</v>
      </c>
      <c r="J49">
        <f>IF(X49="",0,VLOOKUP(X49,points!$A$1:$B$40,2)+$D49)</f>
        <v>0</v>
      </c>
      <c r="K49">
        <f>IF(Z49="",0,VLOOKUP(Z49,points!$A$1:$B$40,2)+$D49)</f>
        <v>0</v>
      </c>
      <c r="L49">
        <f>IF(AB49="",0,VLOOKUP(AB49,points!$A$1:$B$40,2)+$D49)</f>
        <v>0</v>
      </c>
      <c r="M49">
        <f>IF(AD49="",0,VLOOKUP(AD49,points!$A$1:$B$40,2)+$D49)</f>
        <v>0</v>
      </c>
      <c r="N49">
        <f>IF(AF49="",0,VLOOKUP(AF49,points!$A$1:$B$40,2)+$D49)</f>
        <v>0</v>
      </c>
      <c r="O49">
        <f>IF(AH49="",0,VLOOKUP(AH49,points!$A$1:$B$40,2)+$D49)</f>
        <v>0</v>
      </c>
      <c r="P49" t="s">
        <v>117</v>
      </c>
      <c r="Q49" s="6">
        <f>IF(ISERROR(VLOOKUP($C49,'2-5-06'!$B$2:$Q$95,14,FALSE)),"",VLOOKUP($C49,'2-5-06'!$B$2:$Q$95,14,FALSE))</f>
      </c>
      <c r="R49" s="10">
        <f t="shared" si="3"/>
      </c>
      <c r="S49" s="6">
        <f>IF(ISERROR(VLOOKUP($C49,'16-5-06'!$B$2:$Q$95,14,FALSE)),"",VLOOKUP($C49,'16-5-06'!$B$2:$Q$95,14,FALSE))</f>
      </c>
      <c r="T49" s="10">
        <f t="shared" si="4"/>
      </c>
      <c r="U49" s="6">
        <f>IF(ISERROR(VLOOKUP($C49,'30-5-06'!$B$2:$Q$95,14,FALSE)),"",VLOOKUP($C49,'30-5-06'!$B$2:$Q$95,14,FALSE))</f>
      </c>
      <c r="V49" s="10">
        <f t="shared" si="5"/>
      </c>
      <c r="W49" s="6">
        <f>IF(ISERROR(VLOOKUP($C49,'13-6-06'!$B$2:$Q$95,14,FALSE)),"",VLOOKUP($C49,'13-6-06'!$B$2:$Q$95,14,FALSE))</f>
      </c>
      <c r="X49" s="10">
        <f t="shared" si="6"/>
      </c>
      <c r="Y49" s="6">
        <f>IF(ISERROR(VLOOKUP($C49,'27-6-06'!$B$2:$Q$95,14,FALSE)),"",VLOOKUP($C49,'27-6-06'!$B$2:$Q$95,14,FALSE))</f>
      </c>
      <c r="Z49" s="10">
        <f t="shared" si="7"/>
      </c>
      <c r="AA49" s="6">
        <f>IF(ISERROR(VLOOKUP($C49,'11-7-06'!$B$2:$Q$91,14,FALSE)),"",VLOOKUP($C49,'11-7-06'!$B$2:$Q$91,14,FALSE))</f>
      </c>
      <c r="AB49" s="10">
        <f t="shared" si="8"/>
      </c>
      <c r="AC49" s="6">
        <f>IF(ISERROR(VLOOKUP($C49,'25-7-06'!$B$2:$Q$95,14,FALSE)),"",VLOOKUP($C49,'25-7-06'!$B$2:$Q$95,14,FALSE))</f>
      </c>
      <c r="AD49" s="10">
        <f t="shared" si="9"/>
      </c>
      <c r="AE49" s="6">
        <f>IF(ISERROR(VLOOKUP($C49,'8-8-06'!$B$2:$Q$95,14,FALSE)),"",VLOOKUP($C49,'8-8-06'!$B$2:$Q$95,14,FALSE))</f>
      </c>
      <c r="AF49" s="10">
        <f t="shared" si="10"/>
      </c>
      <c r="AG49" s="6">
        <f>IF(ISERROR(VLOOKUP($C49,'22-8-06'!$B$2:$Q$90,14,FALSE)),"",VLOOKUP($C49,'22-8-06'!$B$2:$Q$90,14,FALSE))</f>
      </c>
      <c r="AH49" s="10">
        <f t="shared" si="11"/>
      </c>
    </row>
    <row r="50" spans="1:34" ht="12.75">
      <c r="A50">
        <f>RANK(B50,B:B)</f>
        <v>48</v>
      </c>
      <c r="B50" s="11">
        <f>LARGE(F50:O50,1)+LARGE(F50:O50,2)+LARGE(F50:O50,3)+LARGE(F50:O50,4)+LARGE(F50:O50,5)</f>
        <v>0</v>
      </c>
      <c r="E50">
        <f t="shared" si="12"/>
        <v>0</v>
      </c>
      <c r="F50">
        <f>IF(P50="",0,LARGE(G50:O50,IF(E50&gt;3,4,IF(E50=0,1,E50))))</f>
        <v>0</v>
      </c>
      <c r="G50">
        <f>IF(R50="",0,VLOOKUP(R50,points!$A$1:$B$40,2)+$D50)</f>
        <v>0</v>
      </c>
      <c r="H50">
        <f>IF(T50="",0,VLOOKUP(T50,points!$A$1:$B$40,2)+$D50)</f>
        <v>0</v>
      </c>
      <c r="I50">
        <f>IF(V50="",0,VLOOKUP(V50,points!$A$1:$B$40,2)+$D50)</f>
        <v>0</v>
      </c>
      <c r="J50">
        <f>IF(X50="",0,VLOOKUP(X50,points!$A$1:$B$40,2)+$D50)</f>
        <v>0</v>
      </c>
      <c r="K50">
        <f>IF(Z50="",0,VLOOKUP(Z50,points!$A$1:$B$40,2)+$D50)</f>
        <v>0</v>
      </c>
      <c r="L50">
        <f>IF(AB50="",0,VLOOKUP(AB50,points!$A$1:$B$40,2)+$D50)</f>
        <v>0</v>
      </c>
      <c r="M50">
        <f>IF(AD50="",0,VLOOKUP(AD50,points!$A$1:$B$40,2)+$D50)</f>
        <v>0</v>
      </c>
      <c r="N50">
        <f>IF(AF50="",0,VLOOKUP(AF50,points!$A$1:$B$40,2)+$D50)</f>
        <v>0</v>
      </c>
      <c r="O50">
        <f>IF(AH50="",0,VLOOKUP(AH50,points!$A$1:$B$40,2)+$D50)</f>
        <v>0</v>
      </c>
      <c r="Q50" s="6">
        <f>IF(ISERROR(VLOOKUP($C50,'2-5-06'!$B$2:$Q$95,14,FALSE)),"",VLOOKUP($C50,'2-5-06'!$B$2:$Q$95,14,FALSE))</f>
      </c>
      <c r="R50" s="10">
        <f t="shared" si="3"/>
      </c>
      <c r="S50" s="6">
        <f>IF(ISERROR(VLOOKUP($C50,'16-5-06'!$B$2:$Q$95,14,FALSE)),"",VLOOKUP($C50,'16-5-06'!$B$2:$Q$95,14,FALSE))</f>
      </c>
      <c r="T50" s="10">
        <f t="shared" si="4"/>
      </c>
      <c r="U50" s="6">
        <f>IF(ISERROR(VLOOKUP($C50,'30-5-06'!$B$2:$Q$95,14,FALSE)),"",VLOOKUP($C50,'30-5-06'!$B$2:$Q$95,14,FALSE))</f>
      </c>
      <c r="V50" s="10">
        <f t="shared" si="5"/>
      </c>
      <c r="W50" s="6">
        <f>IF(ISERROR(VLOOKUP($C50,'13-6-06'!$B$2:$Q$95,14,FALSE)),"",VLOOKUP($C50,'13-6-06'!$B$2:$Q$95,14,FALSE))</f>
      </c>
      <c r="X50" s="10">
        <f t="shared" si="6"/>
      </c>
      <c r="Y50" s="6">
        <f>IF(ISERROR(VLOOKUP($C50,'27-6-06'!$B$2:$Q$95,14,FALSE)),"",VLOOKUP($C50,'27-6-06'!$B$2:$Q$95,14,FALSE))</f>
      </c>
      <c r="Z50" s="10">
        <f t="shared" si="7"/>
      </c>
      <c r="AA50" s="6">
        <f>IF(ISERROR(VLOOKUP($C50,'11-7-06'!$B$2:$Q$91,14,FALSE)),"",VLOOKUP($C50,'11-7-06'!$B$2:$Q$91,14,FALSE))</f>
      </c>
      <c r="AB50" s="10">
        <f t="shared" si="8"/>
      </c>
      <c r="AC50" s="6">
        <f>IF(ISERROR(VLOOKUP($C50,'25-7-06'!$B$2:$Q$95,14,FALSE)),"",VLOOKUP($C50,'25-7-06'!$B$2:$Q$95,14,FALSE))</f>
      </c>
      <c r="AD50" s="10">
        <f t="shared" si="9"/>
      </c>
      <c r="AE50" s="6">
        <f>IF(ISERROR(VLOOKUP($C50,'8-8-06'!$B$2:$Q$95,14,FALSE)),"",VLOOKUP($C50,'8-8-06'!$B$2:$Q$95,14,FALSE))</f>
      </c>
      <c r="AF50" s="10">
        <f t="shared" si="10"/>
      </c>
      <c r="AG50" s="6">
        <f>IF(ISERROR(VLOOKUP($C50,'22-8-06'!$B$2:$Q$90,14,FALSE)),"",VLOOKUP($C50,'22-8-06'!$B$2:$Q$90,14,FALSE))</f>
      </c>
      <c r="AH50" s="10">
        <f t="shared" si="11"/>
      </c>
    </row>
    <row r="55" ht="12.75">
      <c r="C55">
        <f>SUM(E2:E50)/9</f>
        <v>13.333333333333334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50</v>
      </c>
    </row>
    <row r="2" spans="1:2" ht="12.75">
      <c r="A2">
        <f aca="true" t="shared" si="0" ref="A2:A40">A1+1</f>
        <v>2</v>
      </c>
      <c r="B2">
        <v>44</v>
      </c>
    </row>
    <row r="3" spans="1:2" ht="12.75">
      <c r="A3">
        <f t="shared" si="0"/>
        <v>3</v>
      </c>
      <c r="B3">
        <v>40</v>
      </c>
    </row>
    <row r="4" spans="1:2" ht="12.75">
      <c r="A4">
        <f t="shared" si="0"/>
        <v>4</v>
      </c>
      <c r="B4">
        <v>37</v>
      </c>
    </row>
    <row r="5" spans="1:2" ht="12.75">
      <c r="A5">
        <f t="shared" si="0"/>
        <v>5</v>
      </c>
      <c r="B5">
        <v>35</v>
      </c>
    </row>
    <row r="6" spans="1:2" ht="12.75">
      <c r="A6">
        <f t="shared" si="0"/>
        <v>6</v>
      </c>
      <c r="B6">
        <v>34</v>
      </c>
    </row>
    <row r="7" spans="1:2" ht="12.75">
      <c r="A7">
        <f t="shared" si="0"/>
        <v>7</v>
      </c>
      <c r="B7">
        <v>33</v>
      </c>
    </row>
    <row r="8" spans="1:2" ht="12.75">
      <c r="A8">
        <f t="shared" si="0"/>
        <v>8</v>
      </c>
      <c r="B8">
        <v>32</v>
      </c>
    </row>
    <row r="9" spans="1:2" ht="12.75">
      <c r="A9">
        <f t="shared" si="0"/>
        <v>9</v>
      </c>
      <c r="B9">
        <v>31</v>
      </c>
    </row>
    <row r="10" spans="1:2" ht="12.75">
      <c r="A10">
        <f t="shared" si="0"/>
        <v>10</v>
      </c>
      <c r="B10">
        <v>30</v>
      </c>
    </row>
    <row r="11" spans="1:2" ht="12.75">
      <c r="A11">
        <f t="shared" si="0"/>
        <v>11</v>
      </c>
      <c r="B11">
        <v>29</v>
      </c>
    </row>
    <row r="12" spans="1:2" ht="12.75">
      <c r="A12">
        <f t="shared" si="0"/>
        <v>12</v>
      </c>
      <c r="B12">
        <v>28</v>
      </c>
    </row>
    <row r="13" spans="1:2" ht="12.75">
      <c r="A13">
        <f t="shared" si="0"/>
        <v>13</v>
      </c>
      <c r="B13">
        <v>27</v>
      </c>
    </row>
    <row r="14" spans="1:2" ht="12.75">
      <c r="A14">
        <f t="shared" si="0"/>
        <v>14</v>
      </c>
      <c r="B14">
        <v>26</v>
      </c>
    </row>
    <row r="15" spans="1:2" ht="12.75">
      <c r="A15">
        <f t="shared" si="0"/>
        <v>15</v>
      </c>
      <c r="B15">
        <v>25</v>
      </c>
    </row>
    <row r="16" spans="1:2" ht="12.75">
      <c r="A16">
        <f t="shared" si="0"/>
        <v>16</v>
      </c>
      <c r="B16">
        <v>24</v>
      </c>
    </row>
    <row r="17" spans="1:2" ht="12.75">
      <c r="A17">
        <f t="shared" si="0"/>
        <v>17</v>
      </c>
      <c r="B17">
        <v>23</v>
      </c>
    </row>
    <row r="18" spans="1:2" ht="12.75">
      <c r="A18">
        <f t="shared" si="0"/>
        <v>18</v>
      </c>
      <c r="B18">
        <v>22</v>
      </c>
    </row>
    <row r="19" spans="1:2" ht="12.75">
      <c r="A19">
        <f t="shared" si="0"/>
        <v>19</v>
      </c>
      <c r="B19">
        <v>21</v>
      </c>
    </row>
    <row r="20" spans="1:2" ht="12.75">
      <c r="A20">
        <f t="shared" si="0"/>
        <v>20</v>
      </c>
      <c r="B20">
        <v>20</v>
      </c>
    </row>
    <row r="21" spans="1:2" ht="12.75">
      <c r="A21">
        <f t="shared" si="0"/>
        <v>21</v>
      </c>
      <c r="B21">
        <v>19</v>
      </c>
    </row>
    <row r="22" spans="1:2" ht="12.75">
      <c r="A22">
        <f t="shared" si="0"/>
        <v>22</v>
      </c>
      <c r="B22">
        <v>18</v>
      </c>
    </row>
    <row r="23" spans="1:2" ht="12.75">
      <c r="A23">
        <f t="shared" si="0"/>
        <v>23</v>
      </c>
      <c r="B23">
        <v>17</v>
      </c>
    </row>
    <row r="24" spans="1:2" ht="12.75">
      <c r="A24">
        <f t="shared" si="0"/>
        <v>24</v>
      </c>
      <c r="B24">
        <v>16</v>
      </c>
    </row>
    <row r="25" spans="1:2" ht="12.75">
      <c r="A25">
        <f t="shared" si="0"/>
        <v>25</v>
      </c>
      <c r="B25">
        <v>15</v>
      </c>
    </row>
    <row r="26" spans="1:2" ht="12.75">
      <c r="A26">
        <f t="shared" si="0"/>
        <v>26</v>
      </c>
      <c r="B26">
        <v>14</v>
      </c>
    </row>
    <row r="27" spans="1:2" ht="12.75">
      <c r="A27">
        <f t="shared" si="0"/>
        <v>27</v>
      </c>
      <c r="B27">
        <v>13</v>
      </c>
    </row>
    <row r="28" spans="1:2" ht="12.75">
      <c r="A28">
        <f t="shared" si="0"/>
        <v>28</v>
      </c>
      <c r="B28">
        <v>12</v>
      </c>
    </row>
    <row r="29" spans="1:2" ht="12.75">
      <c r="A29">
        <f t="shared" si="0"/>
        <v>29</v>
      </c>
      <c r="B29">
        <v>11</v>
      </c>
    </row>
    <row r="30" spans="1:2" ht="12.75">
      <c r="A30">
        <f t="shared" si="0"/>
        <v>30</v>
      </c>
      <c r="B30">
        <v>10</v>
      </c>
    </row>
    <row r="31" spans="1:2" ht="12.75">
      <c r="A31">
        <f t="shared" si="0"/>
        <v>31</v>
      </c>
      <c r="B31">
        <v>9</v>
      </c>
    </row>
    <row r="32" spans="1:2" ht="12.75">
      <c r="A32">
        <f t="shared" si="0"/>
        <v>32</v>
      </c>
      <c r="B32">
        <v>8</v>
      </c>
    </row>
    <row r="33" spans="1:2" ht="12.75">
      <c r="A33">
        <f t="shared" si="0"/>
        <v>33</v>
      </c>
      <c r="B33">
        <v>7</v>
      </c>
    </row>
    <row r="34" spans="1:2" ht="12.75">
      <c r="A34">
        <f t="shared" si="0"/>
        <v>34</v>
      </c>
      <c r="B34">
        <v>6</v>
      </c>
    </row>
    <row r="35" spans="1:2" ht="12.75">
      <c r="A35">
        <f t="shared" si="0"/>
        <v>35</v>
      </c>
      <c r="B35">
        <v>5</v>
      </c>
    </row>
    <row r="36" spans="1:2" ht="12.75">
      <c r="A36">
        <f t="shared" si="0"/>
        <v>36</v>
      </c>
      <c r="B36">
        <v>4</v>
      </c>
    </row>
    <row r="37" spans="1:2" ht="12.75">
      <c r="A37">
        <f t="shared" si="0"/>
        <v>37</v>
      </c>
      <c r="B37">
        <v>3</v>
      </c>
    </row>
    <row r="38" spans="1:2" ht="12.75">
      <c r="A38">
        <f t="shared" si="0"/>
        <v>38</v>
      </c>
      <c r="B38">
        <v>2</v>
      </c>
    </row>
    <row r="39" spans="1:2" ht="12.75">
      <c r="A39">
        <f t="shared" si="0"/>
        <v>39</v>
      </c>
      <c r="B39">
        <v>1</v>
      </c>
    </row>
    <row r="40" spans="1:2" ht="12.75">
      <c r="A40">
        <f t="shared" si="0"/>
        <v>40</v>
      </c>
      <c r="B40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11" sqref="A11:IV15"/>
    </sheetView>
  </sheetViews>
  <sheetFormatPr defaultColWidth="9.140625" defaultRowHeight="12.75"/>
  <cols>
    <col min="1" max="1" width="6.8515625" style="16" customWidth="1"/>
    <col min="2" max="2" width="18.421875" style="16" customWidth="1"/>
    <col min="3" max="3" width="3.7109375" style="16" customWidth="1"/>
    <col min="4" max="4" width="4.140625" style="16" customWidth="1"/>
    <col min="5" max="6" width="6.28125" style="7" customWidth="1"/>
    <col min="7" max="7" width="6.57421875" style="7" customWidth="1"/>
    <col min="8" max="8" width="5.00390625" style="7" customWidth="1"/>
    <col min="9" max="10" width="6.7109375" style="7" customWidth="1"/>
    <col min="11" max="11" width="5.00390625" style="7" customWidth="1"/>
    <col min="12" max="12" width="7.28125" style="7" customWidth="1"/>
    <col min="13" max="13" width="7.421875" style="7" customWidth="1"/>
    <col min="14" max="14" width="5.00390625" style="7" customWidth="1"/>
    <col min="15" max="15" width="6.7109375" style="7" customWidth="1"/>
    <col min="16" max="16" width="5.140625" style="7" customWidth="1"/>
    <col min="17" max="17" width="20.00390625" style="16" customWidth="1"/>
    <col min="18" max="16384" width="8.8515625" style="16" customWidth="1"/>
  </cols>
  <sheetData>
    <row r="1" spans="1:17" ht="12.75">
      <c r="A1" s="14" t="s">
        <v>150</v>
      </c>
      <c r="B1" s="14" t="s">
        <v>1</v>
      </c>
      <c r="C1" s="14" t="s">
        <v>136</v>
      </c>
      <c r="D1" s="14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5" t="s">
        <v>11</v>
      </c>
      <c r="Q1" s="14" t="s">
        <v>1</v>
      </c>
    </row>
    <row r="2" spans="1:17" ht="12.75">
      <c r="A2" s="43">
        <f aca="true" t="shared" si="0" ref="A2:A10">P2</f>
        <v>1</v>
      </c>
      <c r="B2" s="17" t="s">
        <v>20</v>
      </c>
      <c r="C2" s="42"/>
      <c r="D2" s="16">
        <v>6</v>
      </c>
      <c r="E2" s="29">
        <f aca="true" t="shared" si="1" ref="E2:E10">IF(ISBLANK($D2),"",TIMEVALUE("0:1")*D2)</f>
        <v>0.004166666666666667</v>
      </c>
      <c r="F2" s="5">
        <v>0.007604166666666666</v>
      </c>
      <c r="G2" s="30">
        <f aca="true" t="shared" si="2" ref="G2:G10">IF(F2="dnf","dnf",IF(ISBLANK(F2),"",F2-E2))</f>
        <v>0.0034374999999999996</v>
      </c>
      <c r="H2" s="31">
        <f aca="true" t="shared" si="3" ref="H2:H10">IF(ISBLANK(F2),"",IF(F2="dnf","dnf",RANK(G2,G$2:G$10,1)))</f>
        <v>1</v>
      </c>
      <c r="I2" s="5">
        <v>0.028692129629629633</v>
      </c>
      <c r="J2" s="30">
        <f aca="true" t="shared" si="4" ref="J2:J10">IF(I2="dnf","dnf",IF(ISBLANK(I2),"",I2-F2))</f>
        <v>0.021087962962962968</v>
      </c>
      <c r="K2" s="31">
        <f aca="true" t="shared" si="5" ref="K2:K10">IF(ISBLANK(I2),"",IF(I2="dnf","dnf",RANK(J2,J$2:J$10,1)))</f>
        <v>5</v>
      </c>
      <c r="L2" s="5">
        <v>0.040879629629629634</v>
      </c>
      <c r="M2" s="30">
        <f aca="true" t="shared" si="6" ref="M2:M10">IF(L2="dnf","dnf",IF(ISBLANK(L2),"",L2-I2))</f>
        <v>0.0121875</v>
      </c>
      <c r="N2" s="31">
        <f aca="true" t="shared" si="7" ref="N2:N10">IF(ISBLANK(L2),"",IF(L2="dnf","dnf",RANK(M2,M$2:M$10,1)))</f>
        <v>1</v>
      </c>
      <c r="O2" s="30">
        <f aca="true" t="shared" si="8" ref="O2:O10">IF(L2="dnf","dnf",IF(ISBLANK(L2),"",G2+J2+M2))</f>
        <v>0.03671296296296297</v>
      </c>
      <c r="P2" s="31">
        <f aca="true" t="shared" si="9" ref="P2:P10">IF(ISBLANK(L2),"",IF(N2="dnf","dnf",RANK(O2,O$2:O$10,1)))</f>
        <v>1</v>
      </c>
      <c r="Q2" s="32" t="str">
        <f aca="true" t="shared" si="10" ref="Q2:Q10">B2</f>
        <v>Crispin Hetherington</v>
      </c>
    </row>
    <row r="3" spans="1:17" ht="12.75">
      <c r="A3" s="43">
        <f t="shared" si="0"/>
        <v>2</v>
      </c>
      <c r="B3" s="17" t="s">
        <v>14</v>
      </c>
      <c r="C3" s="42"/>
      <c r="D3" s="16">
        <v>6</v>
      </c>
      <c r="E3" s="29">
        <f t="shared" si="1"/>
        <v>0.004166666666666667</v>
      </c>
      <c r="F3" s="5">
        <v>0.007777777777777777</v>
      </c>
      <c r="G3" s="30">
        <f t="shared" si="2"/>
        <v>0.00361111111111111</v>
      </c>
      <c r="H3" s="31">
        <f t="shared" si="3"/>
        <v>6</v>
      </c>
      <c r="I3" s="5">
        <v>0.02871527777777778</v>
      </c>
      <c r="J3" s="30">
        <f t="shared" si="4"/>
        <v>0.020937500000000005</v>
      </c>
      <c r="K3" s="31">
        <f t="shared" si="5"/>
        <v>4</v>
      </c>
      <c r="L3" s="5">
        <v>0.04131944444444444</v>
      </c>
      <c r="M3" s="30">
        <f t="shared" si="6"/>
        <v>0.012604166666666663</v>
      </c>
      <c r="N3" s="31">
        <f t="shared" si="7"/>
        <v>2</v>
      </c>
      <c r="O3" s="30">
        <f t="shared" si="8"/>
        <v>0.03715277777777778</v>
      </c>
      <c r="P3" s="31">
        <f t="shared" si="9"/>
        <v>2</v>
      </c>
      <c r="Q3" s="32" t="str">
        <f t="shared" si="10"/>
        <v>Mark Herd</v>
      </c>
    </row>
    <row r="4" spans="1:17" ht="12.75">
      <c r="A4" s="43">
        <f t="shared" si="0"/>
        <v>3</v>
      </c>
      <c r="B4" s="17" t="s">
        <v>120</v>
      </c>
      <c r="C4" s="42"/>
      <c r="D4" s="16">
        <v>6</v>
      </c>
      <c r="E4" s="29">
        <f t="shared" si="1"/>
        <v>0.004166666666666667</v>
      </c>
      <c r="F4" s="5">
        <v>0.007685185185185185</v>
      </c>
      <c r="G4" s="30">
        <f t="shared" si="2"/>
        <v>0.003518518518518518</v>
      </c>
      <c r="H4" s="31">
        <f t="shared" si="3"/>
        <v>2</v>
      </c>
      <c r="I4" s="5">
        <v>0.028611111111111115</v>
      </c>
      <c r="J4" s="30">
        <f t="shared" si="4"/>
        <v>0.02092592592592593</v>
      </c>
      <c r="K4" s="31">
        <f t="shared" si="5"/>
        <v>3</v>
      </c>
      <c r="L4" s="5">
        <v>0.04142361111111111</v>
      </c>
      <c r="M4" s="30">
        <f t="shared" si="6"/>
        <v>0.012812499999999998</v>
      </c>
      <c r="N4" s="31">
        <f t="shared" si="7"/>
        <v>3</v>
      </c>
      <c r="O4" s="30">
        <f t="shared" si="8"/>
        <v>0.03725694444444445</v>
      </c>
      <c r="P4" s="31">
        <f t="shared" si="9"/>
        <v>3</v>
      </c>
      <c r="Q4" s="32" t="str">
        <f t="shared" si="10"/>
        <v>Jim Thorn</v>
      </c>
    </row>
    <row r="5" spans="1:17" ht="12.75">
      <c r="A5" s="43">
        <f t="shared" si="0"/>
        <v>4</v>
      </c>
      <c r="B5" s="17" t="s">
        <v>159</v>
      </c>
      <c r="C5" s="42"/>
      <c r="D5" s="16">
        <v>4</v>
      </c>
      <c r="E5" s="29">
        <f t="shared" si="1"/>
        <v>0.002777777777777778</v>
      </c>
      <c r="F5" s="5">
        <v>0.006377314814814815</v>
      </c>
      <c r="G5" s="30">
        <f t="shared" si="2"/>
        <v>0.003599537037037037</v>
      </c>
      <c r="H5" s="31">
        <f t="shared" si="3"/>
        <v>4</v>
      </c>
      <c r="I5" s="5">
        <v>0.028506944444444442</v>
      </c>
      <c r="J5" s="30">
        <f t="shared" si="4"/>
        <v>0.022129629629629628</v>
      </c>
      <c r="K5" s="31">
        <f t="shared" si="5"/>
        <v>6</v>
      </c>
      <c r="L5" s="5">
        <v>0.04223379629629629</v>
      </c>
      <c r="M5" s="30">
        <f t="shared" si="6"/>
        <v>0.013726851851851848</v>
      </c>
      <c r="N5" s="31">
        <f t="shared" si="7"/>
        <v>5</v>
      </c>
      <c r="O5" s="30">
        <f t="shared" si="8"/>
        <v>0.039456018518518515</v>
      </c>
      <c r="P5" s="31">
        <f t="shared" si="9"/>
        <v>4</v>
      </c>
      <c r="Q5" s="32" t="str">
        <f t="shared" si="10"/>
        <v>Giles Chalk</v>
      </c>
    </row>
    <row r="6" spans="1:17" ht="12.75">
      <c r="A6" s="43">
        <f t="shared" si="0"/>
        <v>5</v>
      </c>
      <c r="B6" s="17" t="s">
        <v>18</v>
      </c>
      <c r="C6" s="42"/>
      <c r="D6" s="16">
        <v>6</v>
      </c>
      <c r="E6" s="29">
        <f t="shared" si="1"/>
        <v>0.004166666666666667</v>
      </c>
      <c r="F6" s="5">
        <v>0.007858796296296296</v>
      </c>
      <c r="G6" s="30">
        <f t="shared" si="2"/>
        <v>0.0036921296296296294</v>
      </c>
      <c r="H6" s="31">
        <f t="shared" si="3"/>
        <v>7</v>
      </c>
      <c r="I6" s="5">
        <v>0.028634259259259262</v>
      </c>
      <c r="J6" s="30">
        <f t="shared" si="4"/>
        <v>0.020775462962962968</v>
      </c>
      <c r="K6" s="31">
        <f t="shared" si="5"/>
        <v>2</v>
      </c>
      <c r="L6" s="5">
        <v>0.04387731481481482</v>
      </c>
      <c r="M6" s="30">
        <f t="shared" si="6"/>
        <v>0.015243055555555558</v>
      </c>
      <c r="N6" s="31">
        <f t="shared" si="7"/>
        <v>8</v>
      </c>
      <c r="O6" s="30">
        <f t="shared" si="8"/>
        <v>0.039710648148148155</v>
      </c>
      <c r="P6" s="31">
        <f t="shared" si="9"/>
        <v>5</v>
      </c>
      <c r="Q6" s="32" t="str">
        <f t="shared" si="10"/>
        <v>Ben Johnson</v>
      </c>
    </row>
    <row r="7" spans="1:17" ht="12.75">
      <c r="A7" s="43">
        <f t="shared" si="0"/>
        <v>6</v>
      </c>
      <c r="B7" s="17" t="s">
        <v>140</v>
      </c>
      <c r="C7" s="42"/>
      <c r="D7" s="16">
        <v>4</v>
      </c>
      <c r="E7" s="29">
        <f t="shared" si="1"/>
        <v>0.002777777777777778</v>
      </c>
      <c r="F7" s="5">
        <v>0.00633101851851852</v>
      </c>
      <c r="G7" s="30">
        <f t="shared" si="2"/>
        <v>0.003553240740740742</v>
      </c>
      <c r="H7" s="31">
        <f t="shared" si="3"/>
        <v>3</v>
      </c>
      <c r="I7" s="5">
        <v>0.029780092592592594</v>
      </c>
      <c r="J7" s="30">
        <f t="shared" si="4"/>
        <v>0.023449074074074074</v>
      </c>
      <c r="K7" s="31">
        <f t="shared" si="5"/>
        <v>7</v>
      </c>
      <c r="L7" s="5">
        <v>0.042777777777777776</v>
      </c>
      <c r="M7" s="30">
        <f t="shared" si="6"/>
        <v>0.012997685185185182</v>
      </c>
      <c r="N7" s="31">
        <f t="shared" si="7"/>
        <v>4</v>
      </c>
      <c r="O7" s="30">
        <f t="shared" si="8"/>
        <v>0.039999999999999994</v>
      </c>
      <c r="P7" s="31">
        <f t="shared" si="9"/>
        <v>6</v>
      </c>
      <c r="Q7" s="32" t="str">
        <f t="shared" si="10"/>
        <v>James Messer</v>
      </c>
    </row>
    <row r="8" spans="1:17" ht="12.75">
      <c r="A8" s="43">
        <f t="shared" si="0"/>
        <v>7</v>
      </c>
      <c r="B8" s="17" t="s">
        <v>19</v>
      </c>
      <c r="C8" s="42"/>
      <c r="D8" s="16">
        <v>6</v>
      </c>
      <c r="E8" s="29">
        <f t="shared" si="1"/>
        <v>0.004166666666666667</v>
      </c>
      <c r="F8" s="5">
        <v>0.007997685185185186</v>
      </c>
      <c r="G8" s="30">
        <f t="shared" si="2"/>
        <v>0.003831018518518519</v>
      </c>
      <c r="H8" s="31">
        <f t="shared" si="3"/>
        <v>8</v>
      </c>
      <c r="I8" s="5">
        <v>0.02872685185185185</v>
      </c>
      <c r="J8" s="30">
        <f t="shared" si="4"/>
        <v>0.020729166666666667</v>
      </c>
      <c r="K8" s="31">
        <f t="shared" si="5"/>
        <v>1</v>
      </c>
      <c r="L8" s="5">
        <v>0.045578703703703705</v>
      </c>
      <c r="M8" s="30">
        <f t="shared" si="6"/>
        <v>0.016851851851851854</v>
      </c>
      <c r="N8" s="31">
        <f t="shared" si="7"/>
        <v>9</v>
      </c>
      <c r="O8" s="30">
        <f t="shared" si="8"/>
        <v>0.04141203703703704</v>
      </c>
      <c r="P8" s="31">
        <f t="shared" si="9"/>
        <v>7</v>
      </c>
      <c r="Q8" s="32" t="str">
        <f t="shared" si="10"/>
        <v>Hanno Nickau</v>
      </c>
    </row>
    <row r="9" spans="1:17" ht="12.75">
      <c r="A9" s="43">
        <f t="shared" si="0"/>
        <v>8</v>
      </c>
      <c r="B9" s="17" t="s">
        <v>138</v>
      </c>
      <c r="C9" s="42"/>
      <c r="D9" s="16">
        <v>0</v>
      </c>
      <c r="E9" s="29">
        <f t="shared" si="1"/>
        <v>0</v>
      </c>
      <c r="F9" s="5">
        <v>0.004340277777777778</v>
      </c>
      <c r="G9" s="30">
        <f t="shared" si="2"/>
        <v>0.004340277777777778</v>
      </c>
      <c r="H9" s="31">
        <f t="shared" si="3"/>
        <v>9</v>
      </c>
      <c r="I9" s="5">
        <v>0.02939814814814815</v>
      </c>
      <c r="J9" s="30">
        <f t="shared" si="4"/>
        <v>0.02505787037037037</v>
      </c>
      <c r="K9" s="31">
        <f t="shared" si="5"/>
        <v>8</v>
      </c>
      <c r="L9" s="5">
        <v>0.04396990740740741</v>
      </c>
      <c r="M9" s="30">
        <f t="shared" si="6"/>
        <v>0.01457175925925926</v>
      </c>
      <c r="N9" s="31">
        <f t="shared" si="7"/>
        <v>7</v>
      </c>
      <c r="O9" s="30">
        <f t="shared" si="8"/>
        <v>0.0439699074074074</v>
      </c>
      <c r="P9" s="31">
        <f t="shared" si="9"/>
        <v>8</v>
      </c>
      <c r="Q9" s="32" t="str">
        <f t="shared" si="10"/>
        <v>Lee Wagstaff</v>
      </c>
    </row>
    <row r="10" spans="1:17" ht="12.75">
      <c r="A10" s="43">
        <f t="shared" si="0"/>
        <v>9</v>
      </c>
      <c r="B10" s="17" t="s">
        <v>148</v>
      </c>
      <c r="C10" s="42"/>
      <c r="D10" s="16">
        <v>4</v>
      </c>
      <c r="E10" s="29">
        <f t="shared" si="1"/>
        <v>0.002777777777777778</v>
      </c>
      <c r="F10" s="5">
        <v>0.006377314814814815</v>
      </c>
      <c r="G10" s="30">
        <f t="shared" si="2"/>
        <v>0.003599537037037037</v>
      </c>
      <c r="H10" s="31">
        <f t="shared" si="3"/>
        <v>4</v>
      </c>
      <c r="I10" s="5">
        <v>0.03252314814814815</v>
      </c>
      <c r="J10" s="30">
        <f t="shared" si="4"/>
        <v>0.026145833333333333</v>
      </c>
      <c r="K10" s="31">
        <f t="shared" si="5"/>
        <v>9</v>
      </c>
      <c r="L10" s="5">
        <v>0.04701388888888889</v>
      </c>
      <c r="M10" s="30">
        <f t="shared" si="6"/>
        <v>0.014490740740740742</v>
      </c>
      <c r="N10" s="31">
        <f t="shared" si="7"/>
        <v>6</v>
      </c>
      <c r="O10" s="30">
        <f t="shared" si="8"/>
        <v>0.044236111111111115</v>
      </c>
      <c r="P10" s="31">
        <f t="shared" si="9"/>
        <v>9</v>
      </c>
      <c r="Q10" s="32" t="str">
        <f t="shared" si="10"/>
        <v>Nick Hales</v>
      </c>
    </row>
    <row r="11" spans="5:16" ht="12.7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5:16" ht="12.75"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5:16" ht="12.75"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5:16" ht="12.75"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5:16" ht="12.75"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5:16" ht="12.75"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3" ht="12.75">
      <c r="A17" s="17"/>
      <c r="C17" s="42"/>
    </row>
  </sheetData>
  <conditionalFormatting sqref="G2:G10 O2:O10 M2:M10 J2:J10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2" sqref="A2"/>
    </sheetView>
  </sheetViews>
  <sheetFormatPr defaultColWidth="9.140625" defaultRowHeight="12.75"/>
  <cols>
    <col min="1" max="1" width="6.8515625" style="16" customWidth="1"/>
    <col min="2" max="2" width="18.421875" style="16" customWidth="1"/>
    <col min="3" max="3" width="3.7109375" style="16" customWidth="1"/>
    <col min="4" max="4" width="4.140625" style="16" customWidth="1"/>
    <col min="5" max="6" width="6.28125" style="7" customWidth="1"/>
    <col min="7" max="7" width="6.57421875" style="7" customWidth="1"/>
    <col min="8" max="8" width="5.00390625" style="7" customWidth="1"/>
    <col min="9" max="10" width="6.7109375" style="7" customWidth="1"/>
    <col min="11" max="11" width="5.00390625" style="7" customWidth="1"/>
    <col min="12" max="12" width="7.28125" style="7" customWidth="1"/>
    <col min="13" max="13" width="7.421875" style="7" customWidth="1"/>
    <col min="14" max="14" width="5.00390625" style="7" customWidth="1"/>
    <col min="15" max="15" width="6.7109375" style="7" customWidth="1"/>
    <col min="16" max="16" width="5.140625" style="7" customWidth="1"/>
    <col min="17" max="17" width="20.00390625" style="16" customWidth="1"/>
    <col min="18" max="16384" width="8.8515625" style="16" customWidth="1"/>
  </cols>
  <sheetData>
    <row r="1" spans="1:17" ht="12.75">
      <c r="A1" s="14" t="s">
        <v>181</v>
      </c>
      <c r="B1" s="14" t="s">
        <v>1</v>
      </c>
      <c r="C1" s="14" t="s">
        <v>136</v>
      </c>
      <c r="D1" s="14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5" t="s">
        <v>11</v>
      </c>
      <c r="Q1" s="14" t="s">
        <v>1</v>
      </c>
    </row>
    <row r="2" spans="1:17" ht="12.75">
      <c r="A2" s="43">
        <f>P2</f>
        <v>1</v>
      </c>
      <c r="B2" s="17" t="s">
        <v>128</v>
      </c>
      <c r="C2" s="42">
        <v>10</v>
      </c>
      <c r="D2" s="16">
        <v>7</v>
      </c>
      <c r="E2" s="29">
        <f aca="true" t="shared" si="0" ref="E2:E15">IF(ISBLANK($D2),"",TIMEVALUE("0:1")*D2)</f>
        <v>0.004861111111111111</v>
      </c>
      <c r="F2" s="5">
        <v>0.008263888888888888</v>
      </c>
      <c r="G2" s="30">
        <f>IF(F2="dnf","dnf",IF(ISBLANK(F2),"",F2-E2))</f>
        <v>0.003402777777777777</v>
      </c>
      <c r="H2" s="31">
        <f>IF(ISBLANK(F2),"",IF(F2="dnf","dnf",RANK(G2,G$2:G$15,1)))</f>
        <v>2</v>
      </c>
      <c r="I2" s="5">
        <v>0.029305555555555557</v>
      </c>
      <c r="J2" s="30">
        <f>IF(I2="dnf","dnf",IF(ISBLANK(I2),"",I2-F2))</f>
        <v>0.021041666666666667</v>
      </c>
      <c r="K2" s="31">
        <f>IF(ISBLANK(I2),"",IF(I2="dnf","dnf",RANK(J2,J$2:J$15,1)))</f>
        <v>3</v>
      </c>
      <c r="L2" s="5">
        <v>0.041666666666666664</v>
      </c>
      <c r="M2" s="30">
        <f>IF(L2="dnf","dnf",IF(ISBLANK(L2),"",L2-I2))</f>
        <v>0.012361111111111107</v>
      </c>
      <c r="N2" s="31">
        <f>IF(ISBLANK(L2),"",IF(L2="dnf","dnf",RANK(M2,M$2:M$15,1)))</f>
        <v>1</v>
      </c>
      <c r="O2" s="30">
        <f>IF(L2="dnf","dnf",IF(ISBLANK(L2),"",G2+J2+M2))</f>
        <v>0.03680555555555555</v>
      </c>
      <c r="P2" s="31">
        <f>IF(ISBLANK(L2),"",IF(N2="dnf","dnf",RANK(O2,O$2:O$15,1)))</f>
        <v>1</v>
      </c>
      <c r="Q2" s="32" t="str">
        <f>B2</f>
        <v>Sean Nicolle</v>
      </c>
    </row>
    <row r="3" spans="1:17" ht="12.75">
      <c r="A3" s="43">
        <f aca="true" t="shared" si="1" ref="A3:A10">P3</f>
        <v>2</v>
      </c>
      <c r="B3" s="17" t="s">
        <v>120</v>
      </c>
      <c r="C3" s="42">
        <v>7</v>
      </c>
      <c r="D3" s="16">
        <v>7</v>
      </c>
      <c r="E3" s="29">
        <f t="shared" si="0"/>
        <v>0.004861111111111111</v>
      </c>
      <c r="F3" s="5">
        <v>0.008252314814814815</v>
      </c>
      <c r="G3" s="30">
        <f aca="true" t="shared" si="2" ref="G3:G10">IF(F3="dnf","dnf",IF(ISBLANK(F3),"",F3-E3))</f>
        <v>0.0033912037037037036</v>
      </c>
      <c r="H3" s="31">
        <f aca="true" t="shared" si="3" ref="H3:H10">IF(ISBLANK(F3),"",IF(F3="dnf","dnf",RANK(G3,G$2:G$15,1)))</f>
        <v>1</v>
      </c>
      <c r="I3" s="5">
        <v>0.02972222222222222</v>
      </c>
      <c r="J3" s="30">
        <f aca="true" t="shared" si="4" ref="J3:J10">IF(I3="dnf","dnf",IF(ISBLANK(I3),"",I3-F3))</f>
        <v>0.021469907407407403</v>
      </c>
      <c r="K3" s="31">
        <f aca="true" t="shared" si="5" ref="K3:K10">IF(ISBLANK(I3),"",IF(I3="dnf","dnf",RANK(J3,J$2:J$15,1)))</f>
        <v>4</v>
      </c>
      <c r="L3" s="5">
        <v>0.04270833333333333</v>
      </c>
      <c r="M3" s="30">
        <f aca="true" t="shared" si="6" ref="M3:M10">IF(L3="dnf","dnf",IF(ISBLANK(L3),"",L3-I3))</f>
        <v>0.012986111111111108</v>
      </c>
      <c r="N3" s="31">
        <f aca="true" t="shared" si="7" ref="N3:N10">IF(ISBLANK(L3),"",IF(L3="dnf","dnf",RANK(M3,M$2:M$15,1)))</f>
        <v>2</v>
      </c>
      <c r="O3" s="30">
        <f aca="true" t="shared" si="8" ref="O3:O10">IF(L3="dnf","dnf",IF(ISBLANK(L3),"",G3+J3+M3))</f>
        <v>0.03784722222222221</v>
      </c>
      <c r="P3" s="31">
        <f aca="true" t="shared" si="9" ref="P3:P10">IF(ISBLANK(L3),"",IF(N3="dnf","dnf",RANK(O3,O$2:O$15,1)))</f>
        <v>2</v>
      </c>
      <c r="Q3" s="32" t="str">
        <f aca="true" t="shared" si="10" ref="Q3:Q10">B3</f>
        <v>Jim Thorn</v>
      </c>
    </row>
    <row r="4" spans="1:17" ht="12.75">
      <c r="A4" s="43">
        <f t="shared" si="1"/>
        <v>3</v>
      </c>
      <c r="B4" s="17" t="s">
        <v>19</v>
      </c>
      <c r="C4" s="42">
        <v>9</v>
      </c>
      <c r="D4" s="16">
        <v>7</v>
      </c>
      <c r="E4" s="29">
        <f t="shared" si="0"/>
        <v>0.004861111111111111</v>
      </c>
      <c r="F4" s="5">
        <v>0.008703703703703703</v>
      </c>
      <c r="G4" s="30">
        <f t="shared" si="2"/>
        <v>0.003842592592592592</v>
      </c>
      <c r="H4" s="31">
        <f t="shared" si="3"/>
        <v>9</v>
      </c>
      <c r="I4" s="5">
        <v>0.029247685185185186</v>
      </c>
      <c r="J4" s="30">
        <f t="shared" si="4"/>
        <v>0.020543981481481483</v>
      </c>
      <c r="K4" s="31">
        <f t="shared" si="5"/>
        <v>1</v>
      </c>
      <c r="L4" s="5">
        <v>0.04369212962962963</v>
      </c>
      <c r="M4" s="30">
        <f t="shared" si="6"/>
        <v>0.014444444444444444</v>
      </c>
      <c r="N4" s="31">
        <f t="shared" si="7"/>
        <v>8</v>
      </c>
      <c r="O4" s="30">
        <f t="shared" si="8"/>
        <v>0.038831018518518515</v>
      </c>
      <c r="P4" s="31">
        <f t="shared" si="9"/>
        <v>3</v>
      </c>
      <c r="Q4" s="32" t="str">
        <f t="shared" si="10"/>
        <v>Hanno Nickau</v>
      </c>
    </row>
    <row r="5" spans="1:17" ht="12.75">
      <c r="A5" s="43">
        <f t="shared" si="1"/>
        <v>4</v>
      </c>
      <c r="B5" s="17" t="s">
        <v>160</v>
      </c>
      <c r="C5" s="42">
        <v>4</v>
      </c>
      <c r="D5" s="16">
        <v>4</v>
      </c>
      <c r="E5" s="29">
        <f t="shared" si="0"/>
        <v>0.002777777777777778</v>
      </c>
      <c r="F5" s="5">
        <v>0.006481481481481481</v>
      </c>
      <c r="G5" s="30">
        <f t="shared" si="2"/>
        <v>0.0037037037037037034</v>
      </c>
      <c r="H5" s="31">
        <f t="shared" si="3"/>
        <v>7</v>
      </c>
      <c r="I5" s="5">
        <v>0.027349537037037037</v>
      </c>
      <c r="J5" s="30">
        <f t="shared" si="4"/>
        <v>0.020868055555555556</v>
      </c>
      <c r="K5" s="31">
        <f t="shared" si="5"/>
        <v>2</v>
      </c>
      <c r="L5" s="5">
        <v>0.041666666666666664</v>
      </c>
      <c r="M5" s="30">
        <f t="shared" si="6"/>
        <v>0.014317129629629628</v>
      </c>
      <c r="N5" s="31">
        <f t="shared" si="7"/>
        <v>6</v>
      </c>
      <c r="O5" s="30">
        <f t="shared" si="8"/>
        <v>0.03888888888888889</v>
      </c>
      <c r="P5" s="31">
        <f t="shared" si="9"/>
        <v>4</v>
      </c>
      <c r="Q5" s="32" t="str">
        <f t="shared" si="10"/>
        <v>Robert Wilkinson</v>
      </c>
    </row>
    <row r="6" spans="1:17" ht="12.75">
      <c r="A6" s="43">
        <f t="shared" si="1"/>
        <v>5</v>
      </c>
      <c r="B6" s="17" t="s">
        <v>166</v>
      </c>
      <c r="C6" s="42">
        <v>11</v>
      </c>
      <c r="D6" s="16">
        <v>4</v>
      </c>
      <c r="E6" s="29">
        <f t="shared" si="0"/>
        <v>0.002777777777777778</v>
      </c>
      <c r="F6" s="5">
        <v>0.0062268518518518515</v>
      </c>
      <c r="G6" s="30">
        <f t="shared" si="2"/>
        <v>0.0034490740740740736</v>
      </c>
      <c r="H6" s="31">
        <f t="shared" si="3"/>
        <v>3</v>
      </c>
      <c r="I6" s="5">
        <v>0.0290162037037037</v>
      </c>
      <c r="J6" s="30">
        <f t="shared" si="4"/>
        <v>0.02278935185185185</v>
      </c>
      <c r="K6" s="31">
        <f t="shared" si="5"/>
        <v>5</v>
      </c>
      <c r="L6" s="5">
        <v>0.04282407407407407</v>
      </c>
      <c r="M6" s="30">
        <f t="shared" si="6"/>
        <v>0.01380787037037037</v>
      </c>
      <c r="N6" s="31">
        <f t="shared" si="7"/>
        <v>4</v>
      </c>
      <c r="O6" s="30">
        <f t="shared" si="8"/>
        <v>0.04004629629629629</v>
      </c>
      <c r="P6" s="31">
        <f t="shared" si="9"/>
        <v>5</v>
      </c>
      <c r="Q6" s="32" t="str">
        <f t="shared" si="10"/>
        <v>Ollie Bates (g)</v>
      </c>
    </row>
    <row r="7" spans="1:17" ht="12.75">
      <c r="A7" s="43">
        <f t="shared" si="1"/>
        <v>6</v>
      </c>
      <c r="B7" s="17" t="s">
        <v>140</v>
      </c>
      <c r="C7" s="42">
        <v>3</v>
      </c>
      <c r="D7" s="16">
        <v>0</v>
      </c>
      <c r="E7" s="29">
        <f t="shared" si="0"/>
        <v>0</v>
      </c>
      <c r="F7" s="5">
        <v>0.003587962962962963</v>
      </c>
      <c r="G7" s="30">
        <f t="shared" si="2"/>
        <v>0.003587962962962963</v>
      </c>
      <c r="H7" s="31">
        <f t="shared" si="3"/>
        <v>6</v>
      </c>
      <c r="I7" s="5">
        <v>0.02685185185185185</v>
      </c>
      <c r="J7" s="30">
        <f t="shared" si="4"/>
        <v>0.023263888888888886</v>
      </c>
      <c r="K7" s="31">
        <f t="shared" si="5"/>
        <v>6</v>
      </c>
      <c r="L7" s="5">
        <v>0.04040509259259259</v>
      </c>
      <c r="M7" s="30">
        <f t="shared" si="6"/>
        <v>0.01355324074074074</v>
      </c>
      <c r="N7" s="31">
        <f t="shared" si="7"/>
        <v>3</v>
      </c>
      <c r="O7" s="30">
        <f t="shared" si="8"/>
        <v>0.04040509259259259</v>
      </c>
      <c r="P7" s="31">
        <f t="shared" si="9"/>
        <v>6</v>
      </c>
      <c r="Q7" s="32" t="str">
        <f t="shared" si="10"/>
        <v>James Messer</v>
      </c>
    </row>
    <row r="8" spans="1:17" ht="12.75">
      <c r="A8" s="43">
        <f t="shared" si="1"/>
        <v>7</v>
      </c>
      <c r="B8" s="17" t="s">
        <v>165</v>
      </c>
      <c r="C8" s="42">
        <v>9</v>
      </c>
      <c r="D8" s="16">
        <v>4</v>
      </c>
      <c r="E8" s="29">
        <f t="shared" si="0"/>
        <v>0.002777777777777778</v>
      </c>
      <c r="F8" s="5">
        <v>0.006307870370370371</v>
      </c>
      <c r="G8" s="30">
        <f t="shared" si="2"/>
        <v>0.003530092592592593</v>
      </c>
      <c r="H8" s="31">
        <f t="shared" si="3"/>
        <v>5</v>
      </c>
      <c r="I8" s="5">
        <v>0.030185185185185186</v>
      </c>
      <c r="J8" s="30">
        <f t="shared" si="4"/>
        <v>0.023877314814814816</v>
      </c>
      <c r="K8" s="31">
        <f t="shared" si="5"/>
        <v>9</v>
      </c>
      <c r="L8" s="5">
        <v>0.04452546296296297</v>
      </c>
      <c r="M8" s="30">
        <f t="shared" si="6"/>
        <v>0.014340277777777782</v>
      </c>
      <c r="N8" s="31">
        <f t="shared" si="7"/>
        <v>7</v>
      </c>
      <c r="O8" s="30">
        <f t="shared" si="8"/>
        <v>0.04174768518518519</v>
      </c>
      <c r="P8" s="31">
        <f t="shared" si="9"/>
        <v>7</v>
      </c>
      <c r="Q8" s="32" t="str">
        <f t="shared" si="10"/>
        <v>Kelvin Fowler</v>
      </c>
    </row>
    <row r="9" spans="1:17" ht="12.75">
      <c r="A9" s="43">
        <f t="shared" si="1"/>
        <v>8</v>
      </c>
      <c r="B9" s="17" t="s">
        <v>138</v>
      </c>
      <c r="C9" s="42">
        <v>1</v>
      </c>
      <c r="D9" s="16">
        <v>0</v>
      </c>
      <c r="E9" s="29">
        <f t="shared" si="0"/>
        <v>0</v>
      </c>
      <c r="F9" s="5">
        <v>0.004050925925925926</v>
      </c>
      <c r="G9" s="30">
        <f t="shared" si="2"/>
        <v>0.004050925925925926</v>
      </c>
      <c r="H9" s="31">
        <f t="shared" si="3"/>
        <v>11</v>
      </c>
      <c r="I9" s="5">
        <v>0.028854166666666667</v>
      </c>
      <c r="J9" s="30">
        <f t="shared" si="4"/>
        <v>0.02480324074074074</v>
      </c>
      <c r="K9" s="31">
        <f t="shared" si="5"/>
        <v>11</v>
      </c>
      <c r="L9" s="5">
        <v>0.043159722222222224</v>
      </c>
      <c r="M9" s="30">
        <f t="shared" si="6"/>
        <v>0.014305555555555557</v>
      </c>
      <c r="N9" s="31">
        <f t="shared" si="7"/>
        <v>5</v>
      </c>
      <c r="O9" s="30">
        <f t="shared" si="8"/>
        <v>0.043159722222222224</v>
      </c>
      <c r="P9" s="31">
        <f t="shared" si="9"/>
        <v>8</v>
      </c>
      <c r="Q9" s="32" t="str">
        <f t="shared" si="10"/>
        <v>Lee Wagstaff</v>
      </c>
    </row>
    <row r="10" spans="1:17" ht="12.75">
      <c r="A10" s="43">
        <f t="shared" si="1"/>
        <v>9</v>
      </c>
      <c r="B10" s="17" t="s">
        <v>100</v>
      </c>
      <c r="C10" s="42">
        <v>6</v>
      </c>
      <c r="D10" s="16">
        <v>4</v>
      </c>
      <c r="E10" s="29">
        <f t="shared" si="0"/>
        <v>0.002777777777777778</v>
      </c>
      <c r="F10" s="5">
        <v>0.006574074074074073</v>
      </c>
      <c r="G10" s="30">
        <f t="shared" si="2"/>
        <v>0.0037962962962962954</v>
      </c>
      <c r="H10" s="31">
        <f t="shared" si="3"/>
        <v>8</v>
      </c>
      <c r="I10" s="5">
        <v>0.031145833333333334</v>
      </c>
      <c r="J10" s="30">
        <f t="shared" si="4"/>
        <v>0.024571759259259262</v>
      </c>
      <c r="K10" s="31">
        <f t="shared" si="5"/>
        <v>10</v>
      </c>
      <c r="L10" s="5">
        <v>0.04608796296296296</v>
      </c>
      <c r="M10" s="30">
        <f t="shared" si="6"/>
        <v>0.014942129629629628</v>
      </c>
      <c r="N10" s="31">
        <f t="shared" si="7"/>
        <v>9</v>
      </c>
      <c r="O10" s="30">
        <f t="shared" si="8"/>
        <v>0.04331018518518519</v>
      </c>
      <c r="P10" s="31">
        <f t="shared" si="9"/>
        <v>9</v>
      </c>
      <c r="Q10" s="32" t="str">
        <f t="shared" si="10"/>
        <v>Paul Evans</v>
      </c>
    </row>
    <row r="11" spans="1:17" ht="12.75">
      <c r="A11" s="43">
        <f>P11</f>
        <v>10</v>
      </c>
      <c r="B11" s="17" t="s">
        <v>28</v>
      </c>
      <c r="C11" s="42">
        <v>6</v>
      </c>
      <c r="D11" s="16">
        <v>4</v>
      </c>
      <c r="E11" s="29">
        <f t="shared" si="0"/>
        <v>0.002777777777777778</v>
      </c>
      <c r="F11" s="5">
        <v>0.007013888888888889</v>
      </c>
      <c r="G11" s="30">
        <f>IF(F11="dnf","dnf",IF(ISBLANK(F11),"",F11-E11))</f>
        <v>0.004236111111111111</v>
      </c>
      <c r="H11" s="31">
        <f>IF(ISBLANK(F11),"",IF(F11="dnf","dnf",RANK(G11,G$2:G$15,1)))</f>
        <v>13</v>
      </c>
      <c r="I11" s="5">
        <v>0.03027777777777778</v>
      </c>
      <c r="J11" s="30">
        <f>IF(I11="dnf","dnf",IF(ISBLANK(I11),"",I11-F11))</f>
        <v>0.02326388888888889</v>
      </c>
      <c r="K11" s="31">
        <f>IF(ISBLANK(I11),"",IF(I11="dnf","dnf",RANK(J11,J$2:J$15,1)))</f>
        <v>7</v>
      </c>
      <c r="L11" s="5">
        <v>0.046851851851851846</v>
      </c>
      <c r="M11" s="30">
        <f>IF(L11="dnf","dnf",IF(ISBLANK(L11),"",L11-I11))</f>
        <v>0.016574074074074067</v>
      </c>
      <c r="N11" s="31">
        <f>IF(ISBLANK(L11),"",IF(L11="dnf","dnf",RANK(M11,M$2:M$15,1)))</f>
        <v>11</v>
      </c>
      <c r="O11" s="30">
        <f>IF(L11="dnf","dnf",IF(ISBLANK(L11),"",G11+J11+M11))</f>
        <v>0.04407407407407407</v>
      </c>
      <c r="P11" s="31">
        <f>IF(ISBLANK(L11),"",IF(N11="dnf","dnf",RANK(O11,O$2:O$15,1)))</f>
        <v>10</v>
      </c>
      <c r="Q11" s="32" t="str">
        <f>B11</f>
        <v>John Clements</v>
      </c>
    </row>
    <row r="12" spans="1:17" ht="12.75">
      <c r="A12" s="43">
        <f>P12</f>
        <v>11</v>
      </c>
      <c r="B12" s="17" t="s">
        <v>145</v>
      </c>
      <c r="C12" s="42">
        <v>5</v>
      </c>
      <c r="D12" s="16">
        <v>0</v>
      </c>
      <c r="E12" s="29">
        <f t="shared" si="0"/>
        <v>0</v>
      </c>
      <c r="F12" s="5">
        <v>0.003993055555555556</v>
      </c>
      <c r="G12" s="30">
        <f>IF(F12="dnf","dnf",IF(ISBLANK(F12),"",F12-E12))</f>
        <v>0.003993055555555556</v>
      </c>
      <c r="H12" s="31">
        <f>IF(ISBLANK(F12),"",IF(F12="dnf","dnf",RANK(G12,G$2:G$15,1)))</f>
        <v>10</v>
      </c>
      <c r="I12" s="5">
        <v>0.030590277777777775</v>
      </c>
      <c r="J12" s="30">
        <f>IF(I12="dnf","dnf",IF(ISBLANK(I12),"",I12-F12))</f>
        <v>0.02659722222222222</v>
      </c>
      <c r="K12" s="31">
        <f>IF(ISBLANK(I12),"",IF(I12="dnf","dnf",RANK(J12,J$2:J$15,1)))</f>
        <v>13</v>
      </c>
      <c r="L12" s="5">
        <v>0.04565972222222223</v>
      </c>
      <c r="M12" s="30">
        <f>IF(L12="dnf","dnf",IF(ISBLANK(L12),"",L12-I12))</f>
        <v>0.015069444444444451</v>
      </c>
      <c r="N12" s="31">
        <f>IF(ISBLANK(L12),"",IF(L12="dnf","dnf",RANK(M12,M$2:M$15,1)))</f>
        <v>10</v>
      </c>
      <c r="O12" s="30">
        <f>IF(L12="dnf","dnf",IF(ISBLANK(L12),"",G12+J12+M12))</f>
        <v>0.04565972222222223</v>
      </c>
      <c r="P12" s="31">
        <f>IF(ISBLANK(L12),"",IF(N12="dnf","dnf",RANK(O12,O$2:O$15,1)))</f>
        <v>11</v>
      </c>
      <c r="Q12" s="32" t="str">
        <f>B12</f>
        <v>Hendriette Thorn</v>
      </c>
    </row>
    <row r="13" spans="1:17" ht="12.75">
      <c r="A13" s="43">
        <f>P13</f>
        <v>12</v>
      </c>
      <c r="B13" s="17" t="s">
        <v>144</v>
      </c>
      <c r="C13" s="42">
        <v>2</v>
      </c>
      <c r="D13" s="16">
        <v>0</v>
      </c>
      <c r="E13" s="29">
        <f t="shared" si="0"/>
        <v>0</v>
      </c>
      <c r="F13" s="5">
        <v>0.004050925925925926</v>
      </c>
      <c r="G13" s="30">
        <f>IF(F13="dnf","dnf",IF(ISBLANK(F13),"",F13-E13))</f>
        <v>0.004050925925925926</v>
      </c>
      <c r="H13" s="31">
        <f>IF(ISBLANK(F13),"",IF(F13="dnf","dnf",RANK(G13,G$2:G$15,1)))</f>
        <v>11</v>
      </c>
      <c r="I13" s="5">
        <v>0.030520833333333334</v>
      </c>
      <c r="J13" s="30">
        <f>IF(I13="dnf","dnf",IF(ISBLANK(I13),"",I13-F13))</f>
        <v>0.026469907407407407</v>
      </c>
      <c r="K13" s="31">
        <f>IF(ISBLANK(I13),"",IF(I13="dnf","dnf",RANK(J13,J$2:J$15,1)))</f>
        <v>12</v>
      </c>
      <c r="L13" s="5">
        <v>0.04856481481481482</v>
      </c>
      <c r="M13" s="30">
        <f>IF(L13="dnf","dnf",IF(ISBLANK(L13),"",L13-I13))</f>
        <v>0.018043981481481484</v>
      </c>
      <c r="N13" s="31">
        <f>IF(ISBLANK(L13),"",IF(L13="dnf","dnf",RANK(M13,M$2:M$15,1)))</f>
        <v>12</v>
      </c>
      <c r="O13" s="30">
        <f>IF(L13="dnf","dnf",IF(ISBLANK(L13),"",G13+J13+M13))</f>
        <v>0.04856481481481482</v>
      </c>
      <c r="P13" s="31">
        <f>IF(ISBLANK(L13),"",IF(N13="dnf","dnf",RANK(O13,O$2:O$15,1)))</f>
        <v>12</v>
      </c>
      <c r="Q13" s="32" t="str">
        <f>B13</f>
        <v>Tamara Berthoud</v>
      </c>
    </row>
    <row r="14" spans="1:17" ht="12.75">
      <c r="A14" s="43">
        <f>P14</f>
      </c>
      <c r="B14" s="17"/>
      <c r="C14" s="42"/>
      <c r="E14" s="29">
        <f t="shared" si="0"/>
      </c>
      <c r="F14" s="5"/>
      <c r="G14" s="30">
        <f>IF(F14="dnf","dnf",IF(ISBLANK(F14),"",F14-E14))</f>
      </c>
      <c r="H14" s="31">
        <f>IF(ISBLANK(F14),"",IF(F14="dnf","dnf",RANK(G14,G$2:G$15,1)))</f>
      </c>
      <c r="I14" s="5"/>
      <c r="J14" s="30">
        <f>IF(I14="dnf","dnf",IF(ISBLANK(I14),"",I14-F14))</f>
      </c>
      <c r="K14" s="31">
        <f>IF(ISBLANK(I14),"",IF(I14="dnf","dnf",RANK(J14,J$2:J$15,1)))</f>
      </c>
      <c r="L14" s="5"/>
      <c r="M14" s="30">
        <f>IF(L14="dnf","dnf",IF(ISBLANK(L14),"",L14-I14))</f>
      </c>
      <c r="N14" s="31">
        <f>IF(ISBLANK(L14),"",IF(L14="dnf","dnf",RANK(M14,M$2:M$15,1)))</f>
      </c>
      <c r="O14" s="30">
        <f>IF(L14="dnf","dnf",IF(ISBLANK(L14),"",G14+J14+M14))</f>
      </c>
      <c r="P14" s="31">
        <f>IF(ISBLANK(L14),"",IF(N14="dnf","dnf",RANK(O14,O$2:O$15,1)))</f>
      </c>
      <c r="Q14" s="32"/>
    </row>
    <row r="15" spans="1:17" ht="12.75">
      <c r="A15" s="43" t="str">
        <f>P15</f>
        <v>dnf</v>
      </c>
      <c r="B15" s="17" t="s">
        <v>143</v>
      </c>
      <c r="C15" s="42">
        <v>8</v>
      </c>
      <c r="D15" s="16">
        <v>7</v>
      </c>
      <c r="E15" s="29">
        <f t="shared" si="0"/>
        <v>0.004861111111111111</v>
      </c>
      <c r="F15" s="5">
        <v>0.00835648148148148</v>
      </c>
      <c r="G15" s="30">
        <f>IF(F15="dnf","dnf",IF(ISBLANK(F15),"",F15-E15))</f>
        <v>0.003495370370370369</v>
      </c>
      <c r="H15" s="31">
        <f>IF(ISBLANK(F15),"",IF(F15="dnf","dnf",RANK(G15,G$2:G$15,1)))</f>
        <v>4</v>
      </c>
      <c r="I15" s="5">
        <v>0.031886574074074074</v>
      </c>
      <c r="J15" s="30">
        <f>IF(I15="dnf","dnf",IF(ISBLANK(I15),"",I15-F15))</f>
        <v>0.023530092592592596</v>
      </c>
      <c r="K15" s="31">
        <f>IF(ISBLANK(I15),"",IF(I15="dnf","dnf",RANK(J15,J$2:J$15,1)))</f>
        <v>8</v>
      </c>
      <c r="L15" s="5" t="s">
        <v>12</v>
      </c>
      <c r="M15" s="30" t="str">
        <f>IF(L15="dnf","dnf",IF(ISBLANK(L15),"",L15-I15))</f>
        <v>dnf</v>
      </c>
      <c r="N15" s="31" t="str">
        <f>IF(ISBLANK(L15),"",IF(L15="dnf","dnf",RANK(M15,M$2:M$15,1)))</f>
        <v>dnf</v>
      </c>
      <c r="O15" s="30" t="str">
        <f>IF(L15="dnf","dnf",IF(ISBLANK(L15),"",G15+J15+M15))</f>
        <v>dnf</v>
      </c>
      <c r="P15" s="31" t="str">
        <f>IF(ISBLANK(L15),"",IF(N15="dnf","dnf",RANK(O15,O$2:O$15,1)))</f>
        <v>dnf</v>
      </c>
      <c r="Q15" s="32" t="str">
        <f>B15</f>
        <v>Philip Kaisary</v>
      </c>
    </row>
    <row r="16" spans="5:16" ht="12.75"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5:16" ht="12.75"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5:16" ht="12.75"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5:16" ht="12.75"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5:16" ht="12.7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5:16" ht="12.75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3" ht="12.75">
      <c r="A22" s="17"/>
      <c r="C22" s="42"/>
    </row>
  </sheetData>
  <conditionalFormatting sqref="G2:G15 O2:O15 M2:M15 J2:J15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6" customWidth="1"/>
    <col min="2" max="2" width="18.421875" style="16" customWidth="1"/>
    <col min="3" max="3" width="3.7109375" style="16" customWidth="1"/>
    <col min="4" max="4" width="4.140625" style="16" customWidth="1"/>
    <col min="5" max="6" width="6.28125" style="7" customWidth="1"/>
    <col min="7" max="7" width="6.57421875" style="7" customWidth="1"/>
    <col min="8" max="8" width="5.00390625" style="7" customWidth="1"/>
    <col min="9" max="10" width="6.7109375" style="7" customWidth="1"/>
    <col min="11" max="11" width="5.00390625" style="7" customWidth="1"/>
    <col min="12" max="12" width="7.28125" style="7" customWidth="1"/>
    <col min="13" max="13" width="7.421875" style="7" customWidth="1"/>
    <col min="14" max="14" width="5.00390625" style="7" customWidth="1"/>
    <col min="15" max="15" width="6.7109375" style="7" customWidth="1"/>
    <col min="16" max="16" width="5.140625" style="7" customWidth="1"/>
    <col min="17" max="17" width="20.00390625" style="16" customWidth="1"/>
    <col min="18" max="16384" width="8.8515625" style="16" customWidth="1"/>
  </cols>
  <sheetData>
    <row r="1" spans="1:17" ht="12.75">
      <c r="A1" s="14" t="s">
        <v>181</v>
      </c>
      <c r="B1" s="14" t="s">
        <v>1</v>
      </c>
      <c r="C1" s="14" t="s">
        <v>136</v>
      </c>
      <c r="D1" s="14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5" t="s">
        <v>11</v>
      </c>
      <c r="Q1" s="14" t="s">
        <v>1</v>
      </c>
    </row>
    <row r="2" spans="1:17" ht="12.75">
      <c r="A2" s="43">
        <f aca="true" t="shared" si="0" ref="A2:A15">P2</f>
        <v>1</v>
      </c>
      <c r="B2" s="17" t="s">
        <v>155</v>
      </c>
      <c r="C2" s="42">
        <v>8</v>
      </c>
      <c r="D2" s="16">
        <v>7</v>
      </c>
      <c r="E2" s="29">
        <f aca="true" t="shared" si="1" ref="E2:E15">IF(ISBLANK($D2),"",TIMEVALUE("0:1")*D2)</f>
        <v>0.004861111111111111</v>
      </c>
      <c r="F2" s="5">
        <v>0.00863425925925926</v>
      </c>
      <c r="G2" s="30">
        <f aca="true" t="shared" si="2" ref="G2:G15">IF(F2="dnf","dnf",IF(ISBLANK(F2),"",F2-E2))</f>
        <v>0.0037731481481481487</v>
      </c>
      <c r="H2" s="31">
        <f aca="true" t="shared" si="3" ref="H2:H15">IF(ISBLANK(F2),"",IF(F2="dnf","dnf",RANK(G2,G$2:G$15,1)))</f>
        <v>6</v>
      </c>
      <c r="I2" s="5">
        <v>0.0297337962962963</v>
      </c>
      <c r="J2" s="30">
        <f aca="true" t="shared" si="4" ref="J2:J15">IF(I2="dnf","dnf",IF(ISBLANK(I2),"",I2-F2))</f>
        <v>0.02109953703703704</v>
      </c>
      <c r="K2" s="31">
        <f aca="true" t="shared" si="5" ref="K2:K15">IF(ISBLANK(I2),"",IF(I2="dnf","dnf",RANK(J2,J$2:J$15,1)))</f>
        <v>2</v>
      </c>
      <c r="L2" s="5">
        <v>0.042928240740740746</v>
      </c>
      <c r="M2" s="30">
        <f aca="true" t="shared" si="6" ref="M2:M15">IF(L2="dnf","dnf",IF(ISBLANK(L2),"",L2-I2))</f>
        <v>0.013194444444444446</v>
      </c>
      <c r="N2" s="31">
        <f aca="true" t="shared" si="7" ref="N2:N15">IF(ISBLANK(L2),"",IF(L2="dnf","dnf",RANK(M2,M$2:M$15,1)))</f>
        <v>1</v>
      </c>
      <c r="O2" s="30">
        <f aca="true" t="shared" si="8" ref="O2:O15">IF(L2="dnf","dnf",IF(ISBLANK(L2),"",G2+J2+M2))</f>
        <v>0.03806712962962964</v>
      </c>
      <c r="P2" s="31">
        <f aca="true" t="shared" si="9" ref="P2:P15">IF(ISBLANK(L2),"",IF(N2="dnf","dnf",RANK(O2,O$2:O$15,1)))</f>
        <v>1</v>
      </c>
      <c r="Q2" s="32" t="str">
        <f aca="true" t="shared" si="10" ref="Q2:Q15">B2</f>
        <v>Emma-Kate Lidbury</v>
      </c>
    </row>
    <row r="3" spans="1:17" ht="12.75">
      <c r="A3" s="43">
        <f t="shared" si="0"/>
        <v>2</v>
      </c>
      <c r="B3" s="17" t="s">
        <v>120</v>
      </c>
      <c r="C3" s="42">
        <v>10</v>
      </c>
      <c r="D3" s="16">
        <v>7</v>
      </c>
      <c r="E3" s="29">
        <f t="shared" si="1"/>
        <v>0.004861111111111111</v>
      </c>
      <c r="F3" s="5">
        <v>0.008333333333333333</v>
      </c>
      <c r="G3" s="30">
        <f t="shared" si="2"/>
        <v>0.003472222222222222</v>
      </c>
      <c r="H3" s="31">
        <f t="shared" si="3"/>
        <v>2</v>
      </c>
      <c r="I3" s="5">
        <v>0.0296875</v>
      </c>
      <c r="J3" s="30">
        <f t="shared" si="4"/>
        <v>0.021354166666666667</v>
      </c>
      <c r="K3" s="31">
        <f t="shared" si="5"/>
        <v>4</v>
      </c>
      <c r="L3" s="5">
        <v>0.042951388888888886</v>
      </c>
      <c r="M3" s="30">
        <f t="shared" si="6"/>
        <v>0.013263888888888888</v>
      </c>
      <c r="N3" s="31">
        <f t="shared" si="7"/>
        <v>2</v>
      </c>
      <c r="O3" s="30">
        <f t="shared" si="8"/>
        <v>0.03809027777777778</v>
      </c>
      <c r="P3" s="31">
        <f t="shared" si="9"/>
        <v>2</v>
      </c>
      <c r="Q3" s="32" t="str">
        <f t="shared" si="10"/>
        <v>Jim Thorn</v>
      </c>
    </row>
    <row r="4" spans="1:17" ht="12.75">
      <c r="A4" s="43">
        <f t="shared" si="0"/>
        <v>3</v>
      </c>
      <c r="B4" s="17" t="s">
        <v>27</v>
      </c>
      <c r="C4" s="42">
        <v>7</v>
      </c>
      <c r="D4" s="16">
        <v>7</v>
      </c>
      <c r="E4" s="29">
        <f t="shared" si="1"/>
        <v>0.004861111111111111</v>
      </c>
      <c r="F4" s="5">
        <v>0.00863425925925926</v>
      </c>
      <c r="G4" s="30">
        <f t="shared" si="2"/>
        <v>0.0037731481481481487</v>
      </c>
      <c r="H4" s="31">
        <f t="shared" si="3"/>
        <v>6</v>
      </c>
      <c r="I4" s="5">
        <v>0.0297337962962963</v>
      </c>
      <c r="J4" s="30">
        <f t="shared" si="4"/>
        <v>0.02109953703703704</v>
      </c>
      <c r="K4" s="31">
        <f t="shared" si="5"/>
        <v>2</v>
      </c>
      <c r="L4" s="5">
        <v>0.043182870370370365</v>
      </c>
      <c r="M4" s="30">
        <f t="shared" si="6"/>
        <v>0.013449074074074065</v>
      </c>
      <c r="N4" s="31">
        <f t="shared" si="7"/>
        <v>3</v>
      </c>
      <c r="O4" s="30">
        <f t="shared" si="8"/>
        <v>0.03832175925925926</v>
      </c>
      <c r="P4" s="31">
        <f t="shared" si="9"/>
        <v>3</v>
      </c>
      <c r="Q4" s="32" t="str">
        <f t="shared" si="10"/>
        <v>Sophie Whitworth</v>
      </c>
    </row>
    <row r="5" spans="1:17" ht="12.75">
      <c r="A5" s="43">
        <f t="shared" si="0"/>
        <v>4</v>
      </c>
      <c r="B5" s="17" t="s">
        <v>128</v>
      </c>
      <c r="C5" s="42">
        <v>9</v>
      </c>
      <c r="D5" s="16">
        <v>7</v>
      </c>
      <c r="E5" s="29">
        <f t="shared" si="1"/>
        <v>0.004861111111111111</v>
      </c>
      <c r="F5" s="5">
        <v>0.008599537037037036</v>
      </c>
      <c r="G5" s="30">
        <f t="shared" si="2"/>
        <v>0.0037384259259259246</v>
      </c>
      <c r="H5" s="31">
        <f t="shared" si="3"/>
        <v>5</v>
      </c>
      <c r="I5" s="5">
        <v>0.029629629629629627</v>
      </c>
      <c r="J5" s="30">
        <f t="shared" si="4"/>
        <v>0.021030092592592593</v>
      </c>
      <c r="K5" s="31">
        <f t="shared" si="5"/>
        <v>1</v>
      </c>
      <c r="L5" s="5">
        <v>0.04378472222222222</v>
      </c>
      <c r="M5" s="30">
        <f t="shared" si="6"/>
        <v>0.01415509259259259</v>
      </c>
      <c r="N5" s="31">
        <f t="shared" si="7"/>
        <v>8</v>
      </c>
      <c r="O5" s="30">
        <f t="shared" si="8"/>
        <v>0.0389236111111111</v>
      </c>
      <c r="P5" s="31">
        <f t="shared" si="9"/>
        <v>4</v>
      </c>
      <c r="Q5" s="32" t="str">
        <f t="shared" si="10"/>
        <v>Sean Nicolle</v>
      </c>
    </row>
    <row r="6" spans="1:17" ht="12.75">
      <c r="A6" s="43">
        <f t="shared" si="0"/>
        <v>5</v>
      </c>
      <c r="B6" s="17" t="s">
        <v>29</v>
      </c>
      <c r="C6" s="42">
        <v>6</v>
      </c>
      <c r="D6" s="16">
        <v>3</v>
      </c>
      <c r="E6" s="29">
        <f t="shared" si="1"/>
        <v>0.0020833333333333333</v>
      </c>
      <c r="F6" s="5">
        <v>0.005914351851851852</v>
      </c>
      <c r="G6" s="30">
        <f t="shared" si="2"/>
        <v>0.0038310185185185188</v>
      </c>
      <c r="H6" s="31">
        <f t="shared" si="3"/>
        <v>8</v>
      </c>
      <c r="I6" s="5">
        <v>0.02815972222222222</v>
      </c>
      <c r="J6" s="30">
        <f t="shared" si="4"/>
        <v>0.02224537037037037</v>
      </c>
      <c r="K6" s="31">
        <f t="shared" si="5"/>
        <v>5</v>
      </c>
      <c r="L6" s="5">
        <v>0.042060185185185194</v>
      </c>
      <c r="M6" s="30">
        <f t="shared" si="6"/>
        <v>0.013900462962962972</v>
      </c>
      <c r="N6" s="31">
        <f t="shared" si="7"/>
        <v>6</v>
      </c>
      <c r="O6" s="30">
        <f t="shared" si="8"/>
        <v>0.03997685185185186</v>
      </c>
      <c r="P6" s="31">
        <f t="shared" si="9"/>
        <v>5</v>
      </c>
      <c r="Q6" s="32" t="str">
        <f t="shared" si="10"/>
        <v>Robbie Phillips</v>
      </c>
    </row>
    <row r="7" spans="1:17" ht="12.75">
      <c r="A7" s="43">
        <f t="shared" si="0"/>
        <v>6</v>
      </c>
      <c r="B7" s="17" t="s">
        <v>86</v>
      </c>
      <c r="C7" s="42">
        <v>4</v>
      </c>
      <c r="D7" s="16">
        <v>3</v>
      </c>
      <c r="E7" s="29">
        <f t="shared" si="1"/>
        <v>0.0020833333333333333</v>
      </c>
      <c r="F7" s="5">
        <v>0.005543981481481482</v>
      </c>
      <c r="G7" s="30">
        <f t="shared" si="2"/>
        <v>0.003460648148148149</v>
      </c>
      <c r="H7" s="31">
        <f t="shared" si="3"/>
        <v>1</v>
      </c>
      <c r="I7" s="5">
        <v>0.029027777777777777</v>
      </c>
      <c r="J7" s="30">
        <f t="shared" si="4"/>
        <v>0.023483796296296294</v>
      </c>
      <c r="K7" s="31">
        <f t="shared" si="5"/>
        <v>8</v>
      </c>
      <c r="L7" s="5">
        <v>0.04252314814814815</v>
      </c>
      <c r="M7" s="30">
        <f t="shared" si="6"/>
        <v>0.013495370370370373</v>
      </c>
      <c r="N7" s="31">
        <f t="shared" si="7"/>
        <v>4</v>
      </c>
      <c r="O7" s="30">
        <f t="shared" si="8"/>
        <v>0.04043981481481482</v>
      </c>
      <c r="P7" s="31">
        <f t="shared" si="9"/>
        <v>6</v>
      </c>
      <c r="Q7" s="32" t="str">
        <f t="shared" si="10"/>
        <v>Martin Dunmore</v>
      </c>
    </row>
    <row r="8" spans="1:17" ht="12.75">
      <c r="A8" s="43">
        <f t="shared" si="0"/>
        <v>7</v>
      </c>
      <c r="B8" s="17" t="s">
        <v>20</v>
      </c>
      <c r="C8" s="42">
        <v>11</v>
      </c>
      <c r="D8" s="16">
        <v>7</v>
      </c>
      <c r="E8" s="29">
        <f t="shared" si="1"/>
        <v>0.004861111111111111</v>
      </c>
      <c r="F8" s="5">
        <v>0.008333333333333333</v>
      </c>
      <c r="G8" s="30">
        <f t="shared" si="2"/>
        <v>0.003472222222222222</v>
      </c>
      <c r="H8" s="31">
        <f t="shared" si="3"/>
        <v>2</v>
      </c>
      <c r="I8" s="5">
        <v>0.030694444444444444</v>
      </c>
      <c r="J8" s="30">
        <f t="shared" si="4"/>
        <v>0.02236111111111111</v>
      </c>
      <c r="K8" s="31">
        <f t="shared" si="5"/>
        <v>6</v>
      </c>
      <c r="L8" s="5">
        <v>0.04545138888888889</v>
      </c>
      <c r="M8" s="30">
        <f t="shared" si="6"/>
        <v>0.014756944444444444</v>
      </c>
      <c r="N8" s="31">
        <f t="shared" si="7"/>
        <v>9</v>
      </c>
      <c r="O8" s="30">
        <f t="shared" si="8"/>
        <v>0.04059027777777778</v>
      </c>
      <c r="P8" s="31">
        <f t="shared" si="9"/>
        <v>7</v>
      </c>
      <c r="Q8" s="32" t="str">
        <f t="shared" si="10"/>
        <v>Crispin Hetherington</v>
      </c>
    </row>
    <row r="9" spans="1:17" ht="12.75">
      <c r="A9" s="43">
        <f t="shared" si="0"/>
        <v>8</v>
      </c>
      <c r="B9" s="17" t="s">
        <v>140</v>
      </c>
      <c r="C9" s="42">
        <v>2</v>
      </c>
      <c r="D9" s="16">
        <v>0</v>
      </c>
      <c r="E9" s="29">
        <f t="shared" si="1"/>
        <v>0</v>
      </c>
      <c r="F9" s="5">
        <v>0.003912037037037037</v>
      </c>
      <c r="G9" s="30">
        <f t="shared" si="2"/>
        <v>0.003912037037037037</v>
      </c>
      <c r="H9" s="31">
        <f t="shared" si="3"/>
        <v>9</v>
      </c>
      <c r="I9" s="5">
        <v>0.027615740740740743</v>
      </c>
      <c r="J9" s="30">
        <f t="shared" si="4"/>
        <v>0.023703703703703706</v>
      </c>
      <c r="K9" s="31">
        <f t="shared" si="5"/>
        <v>9</v>
      </c>
      <c r="L9" s="5">
        <v>0.04143518518518518</v>
      </c>
      <c r="M9" s="30">
        <f t="shared" si="6"/>
        <v>0.013819444444444436</v>
      </c>
      <c r="N9" s="31">
        <f t="shared" si="7"/>
        <v>5</v>
      </c>
      <c r="O9" s="30">
        <f t="shared" si="8"/>
        <v>0.04143518518518518</v>
      </c>
      <c r="P9" s="31">
        <f t="shared" si="9"/>
        <v>8</v>
      </c>
      <c r="Q9" s="32" t="str">
        <f t="shared" si="10"/>
        <v>James Messer</v>
      </c>
    </row>
    <row r="10" spans="1:17" ht="12.75">
      <c r="A10" s="43">
        <f t="shared" si="0"/>
        <v>9</v>
      </c>
      <c r="B10" s="17" t="s">
        <v>154</v>
      </c>
      <c r="C10" s="42">
        <v>3</v>
      </c>
      <c r="D10" s="16">
        <v>0</v>
      </c>
      <c r="E10" s="29">
        <f t="shared" si="1"/>
        <v>0</v>
      </c>
      <c r="F10" s="5">
        <v>0.004016203703703703</v>
      </c>
      <c r="G10" s="30">
        <f t="shared" si="2"/>
        <v>0.004016203703703703</v>
      </c>
      <c r="H10" s="31">
        <f t="shared" si="3"/>
        <v>10</v>
      </c>
      <c r="I10" s="5">
        <v>0.026736111111111113</v>
      </c>
      <c r="J10" s="30">
        <f t="shared" si="4"/>
        <v>0.02271990740740741</v>
      </c>
      <c r="K10" s="31">
        <f t="shared" si="5"/>
        <v>7</v>
      </c>
      <c r="L10" s="5">
        <v>0.044675925925925924</v>
      </c>
      <c r="M10" s="30">
        <f t="shared" si="6"/>
        <v>0.01793981481481481</v>
      </c>
      <c r="N10" s="31">
        <f t="shared" si="7"/>
        <v>11</v>
      </c>
      <c r="O10" s="30">
        <f t="shared" si="8"/>
        <v>0.044675925925925924</v>
      </c>
      <c r="P10" s="31">
        <f t="shared" si="9"/>
        <v>9</v>
      </c>
      <c r="Q10" s="32" t="str">
        <f t="shared" si="10"/>
        <v>Alex Hales</v>
      </c>
    </row>
    <row r="11" spans="1:17" ht="12.75">
      <c r="A11" s="43">
        <f t="shared" si="0"/>
        <v>10</v>
      </c>
      <c r="B11" s="17" t="s">
        <v>138</v>
      </c>
      <c r="C11" s="42">
        <v>1</v>
      </c>
      <c r="D11" s="16">
        <v>0</v>
      </c>
      <c r="E11" s="29">
        <f t="shared" si="1"/>
        <v>0</v>
      </c>
      <c r="F11" s="5">
        <v>0.004155092592592593</v>
      </c>
      <c r="G11" s="30">
        <f t="shared" si="2"/>
        <v>0.004155092592592593</v>
      </c>
      <c r="H11" s="31">
        <f t="shared" si="3"/>
        <v>11</v>
      </c>
      <c r="I11" s="5">
        <v>0.029456018518518517</v>
      </c>
      <c r="J11" s="30">
        <f t="shared" si="4"/>
        <v>0.025300925925925925</v>
      </c>
      <c r="K11" s="31">
        <f t="shared" si="5"/>
        <v>10</v>
      </c>
      <c r="L11" s="5">
        <v>0.04479166666666667</v>
      </c>
      <c r="M11" s="30">
        <f t="shared" si="6"/>
        <v>0.01533564814814815</v>
      </c>
      <c r="N11" s="31">
        <f t="shared" si="7"/>
        <v>10</v>
      </c>
      <c r="O11" s="30">
        <f t="shared" si="8"/>
        <v>0.04479166666666667</v>
      </c>
      <c r="P11" s="31">
        <f t="shared" si="9"/>
        <v>10</v>
      </c>
      <c r="Q11" s="32" t="str">
        <f t="shared" si="10"/>
        <v>Lee Wagstaff</v>
      </c>
    </row>
    <row r="12" spans="1:17" ht="12.75">
      <c r="A12" s="43">
        <f t="shared" si="0"/>
        <v>11</v>
      </c>
      <c r="B12" s="17" t="s">
        <v>148</v>
      </c>
      <c r="C12" s="42">
        <v>5</v>
      </c>
      <c r="D12" s="16">
        <v>3</v>
      </c>
      <c r="E12" s="29">
        <f t="shared" si="1"/>
        <v>0.0020833333333333333</v>
      </c>
      <c r="F12" s="5">
        <v>0.005775462962962962</v>
      </c>
      <c r="G12" s="30">
        <f>IF(F12="dnf","dnf",IF(ISBLANK(F12),"",F12-E12))</f>
        <v>0.003692129629629629</v>
      </c>
      <c r="H12" s="31">
        <f>IF(ISBLANK(F12),"",IF(F12="dnf","dnf",RANK(G12,G$2:G$15,1)))</f>
        <v>4</v>
      </c>
      <c r="I12" s="5">
        <v>0.036377314814814814</v>
      </c>
      <c r="J12" s="30">
        <f>IF(I12="dnf","dnf",IF(ISBLANK(I12),"",I12-F12))</f>
        <v>0.030601851851851852</v>
      </c>
      <c r="K12" s="31">
        <f>IF(ISBLANK(I12),"",IF(I12="dnf","dnf",RANK(J12,J$2:J$15,1)))</f>
        <v>11</v>
      </c>
      <c r="L12" s="5">
        <v>0.0503587962962963</v>
      </c>
      <c r="M12" s="30">
        <f>IF(L12="dnf","dnf",IF(ISBLANK(L12),"",L12-I12))</f>
        <v>0.013981481481481484</v>
      </c>
      <c r="N12" s="31">
        <f>IF(ISBLANK(L12),"",IF(L12="dnf","dnf",RANK(M12,M$2:M$15,1)))</f>
        <v>7</v>
      </c>
      <c r="O12" s="30">
        <f>IF(L12="dnf","dnf",IF(ISBLANK(L12),"",G12+J12+M12))</f>
        <v>0.048275462962962964</v>
      </c>
      <c r="P12" s="31">
        <f>IF(ISBLANK(L12),"",IF(N12="dnf","dnf",RANK(O12,O$2:O$15,1)))</f>
        <v>11</v>
      </c>
      <c r="Q12" s="32" t="str">
        <f t="shared" si="10"/>
        <v>Nick Hales</v>
      </c>
    </row>
    <row r="13" spans="1:17" ht="12.75">
      <c r="A13" s="43">
        <f t="shared" si="0"/>
      </c>
      <c r="B13" s="17"/>
      <c r="C13" s="42"/>
      <c r="E13" s="29">
        <f t="shared" si="1"/>
      </c>
      <c r="F13" s="5"/>
      <c r="G13" s="30">
        <f t="shared" si="2"/>
      </c>
      <c r="H13" s="31">
        <f t="shared" si="3"/>
      </c>
      <c r="I13" s="5"/>
      <c r="J13" s="30">
        <f t="shared" si="4"/>
      </c>
      <c r="K13" s="31">
        <f t="shared" si="5"/>
      </c>
      <c r="L13" s="5"/>
      <c r="M13" s="30">
        <f t="shared" si="6"/>
      </c>
      <c r="N13" s="31">
        <f t="shared" si="7"/>
      </c>
      <c r="O13" s="30">
        <f t="shared" si="8"/>
      </c>
      <c r="P13" s="31">
        <f t="shared" si="9"/>
      </c>
      <c r="Q13" s="32">
        <f t="shared" si="10"/>
        <v>0</v>
      </c>
    </row>
    <row r="14" spans="1:17" ht="12.75">
      <c r="A14" s="43">
        <f t="shared" si="0"/>
      </c>
      <c r="B14" s="17"/>
      <c r="C14" s="42"/>
      <c r="E14" s="29">
        <f t="shared" si="1"/>
      </c>
      <c r="F14" s="5"/>
      <c r="G14" s="30">
        <f t="shared" si="2"/>
      </c>
      <c r="H14" s="31">
        <f t="shared" si="3"/>
      </c>
      <c r="I14" s="5"/>
      <c r="J14" s="30">
        <f t="shared" si="4"/>
      </c>
      <c r="K14" s="31">
        <f t="shared" si="5"/>
      </c>
      <c r="L14" s="5"/>
      <c r="M14" s="30">
        <f t="shared" si="6"/>
      </c>
      <c r="N14" s="31">
        <f t="shared" si="7"/>
      </c>
      <c r="O14" s="30">
        <f t="shared" si="8"/>
      </c>
      <c r="P14" s="31">
        <f t="shared" si="9"/>
      </c>
      <c r="Q14" s="32">
        <f t="shared" si="10"/>
        <v>0</v>
      </c>
    </row>
    <row r="15" spans="1:17" ht="12.75">
      <c r="A15" s="43">
        <f t="shared" si="0"/>
      </c>
      <c r="B15" s="17"/>
      <c r="C15" s="42"/>
      <c r="E15" s="29">
        <f t="shared" si="1"/>
      </c>
      <c r="F15" s="5"/>
      <c r="G15" s="30">
        <f t="shared" si="2"/>
      </c>
      <c r="H15" s="31">
        <f t="shared" si="3"/>
      </c>
      <c r="I15" s="5"/>
      <c r="J15" s="30">
        <f t="shared" si="4"/>
      </c>
      <c r="K15" s="31">
        <f t="shared" si="5"/>
      </c>
      <c r="L15" s="5"/>
      <c r="M15" s="30">
        <f t="shared" si="6"/>
      </c>
      <c r="N15" s="31">
        <f t="shared" si="7"/>
      </c>
      <c r="O15" s="30">
        <f t="shared" si="8"/>
      </c>
      <c r="P15" s="31">
        <f t="shared" si="9"/>
      </c>
      <c r="Q15" s="32">
        <f t="shared" si="10"/>
        <v>0</v>
      </c>
    </row>
    <row r="16" spans="5:16" ht="12.75"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5:16" ht="12.75"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5:16" ht="12.75"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5:16" ht="12.75"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5:16" ht="12.7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5:16" ht="12.75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3" ht="12.75">
      <c r="A22" s="17"/>
      <c r="C22" s="42"/>
    </row>
  </sheetData>
  <conditionalFormatting sqref="J2:J15 G2:G15 O2:O15 M2:M15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6" customWidth="1"/>
    <col min="2" max="2" width="18.421875" style="16" customWidth="1"/>
    <col min="3" max="3" width="3.7109375" style="16" customWidth="1"/>
    <col min="4" max="4" width="4.140625" style="16" customWidth="1"/>
    <col min="5" max="6" width="6.28125" style="7" customWidth="1"/>
    <col min="7" max="7" width="6.57421875" style="7" customWidth="1"/>
    <col min="8" max="8" width="5.00390625" style="7" customWidth="1"/>
    <col min="9" max="10" width="6.7109375" style="7" customWidth="1"/>
    <col min="11" max="11" width="5.00390625" style="7" customWidth="1"/>
    <col min="12" max="12" width="7.28125" style="7" customWidth="1"/>
    <col min="13" max="13" width="7.421875" style="7" customWidth="1"/>
    <col min="14" max="14" width="5.00390625" style="7" customWidth="1"/>
    <col min="15" max="15" width="6.7109375" style="7" customWidth="1"/>
    <col min="16" max="16" width="5.140625" style="7" customWidth="1"/>
    <col min="17" max="17" width="18.28125" style="16" customWidth="1"/>
    <col min="18" max="16384" width="8.8515625" style="16" customWidth="1"/>
  </cols>
  <sheetData>
    <row r="1" spans="1:17" ht="12.75">
      <c r="A1" s="14" t="s">
        <v>181</v>
      </c>
      <c r="B1" s="14" t="s">
        <v>1</v>
      </c>
      <c r="C1" s="14" t="s">
        <v>136</v>
      </c>
      <c r="D1" s="14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5" t="s">
        <v>11</v>
      </c>
      <c r="Q1" s="14" t="s">
        <v>1</v>
      </c>
    </row>
    <row r="2" spans="1:17" ht="12.75">
      <c r="A2" s="43">
        <f aca="true" t="shared" si="0" ref="A2:A11">P2</f>
        <v>1</v>
      </c>
      <c r="B2" s="17" t="s">
        <v>120</v>
      </c>
      <c r="C2" s="42"/>
      <c r="D2" s="16">
        <v>10</v>
      </c>
      <c r="E2" s="29">
        <f aca="true" t="shared" si="1" ref="E2:E11">IF(ISBLANK($D2),"",TIMEVALUE("0:1")*D2)</f>
        <v>0.006944444444444445</v>
      </c>
      <c r="F2" s="5">
        <v>0.010335648148148148</v>
      </c>
      <c r="G2" s="30">
        <f aca="true" t="shared" si="2" ref="G2:G11">IF(F2="dnf","dnf",IF(ISBLANK(F2),"",F2-E2))</f>
        <v>0.0033912037037037027</v>
      </c>
      <c r="H2" s="31">
        <f aca="true" t="shared" si="3" ref="H2:H11">IF(ISBLANK(F2),"",IF(F2="dnf","dnf",RANK(G2,G$2:G$11,1)))</f>
        <v>2</v>
      </c>
      <c r="I2" s="5">
        <v>0.03099537037037037</v>
      </c>
      <c r="J2" s="30">
        <f aca="true" t="shared" si="4" ref="J2:J11">IF(I2="dnf","dnf",IF(ISBLANK(I2),"",I2-F2))</f>
        <v>0.020659722222222225</v>
      </c>
      <c r="K2" s="31">
        <f aca="true" t="shared" si="5" ref="K2:K11">IF(ISBLANK(I2),"",IF(I2="dnf","dnf",RANK(J2,J$2:J$11,1)))</f>
        <v>2</v>
      </c>
      <c r="L2" s="5">
        <v>0.04332175925925926</v>
      </c>
      <c r="M2" s="30">
        <f aca="true" t="shared" si="6" ref="M2:M11">IF(L2="dnf","dnf",IF(ISBLANK(L2),"",L2-I2))</f>
        <v>0.01232638888888889</v>
      </c>
      <c r="N2" s="31">
        <f aca="true" t="shared" si="7" ref="N2:N11">IF(ISBLANK(L2),"",IF(L2="dnf","dnf",RANK(M2,M$2:M$11,1)))</f>
        <v>1</v>
      </c>
      <c r="O2" s="30">
        <f aca="true" t="shared" si="8" ref="O2:O11">IF(L2="dnf","dnf",IF(ISBLANK(L2),"",G2+J2+M2))</f>
        <v>0.03637731481481482</v>
      </c>
      <c r="P2" s="31">
        <f aca="true" t="shared" si="9" ref="P2:P11">IF(ISBLANK(L2),"",IF(N2="dnf","dnf",RANK(O2,O$2:O$11,1)))</f>
        <v>1</v>
      </c>
      <c r="Q2" s="32" t="str">
        <f aca="true" t="shared" si="10" ref="Q2:Q11">B2</f>
        <v>Jim Thorn</v>
      </c>
    </row>
    <row r="3" spans="1:17" ht="12.75">
      <c r="A3" s="43">
        <f t="shared" si="0"/>
        <v>2</v>
      </c>
      <c r="B3" s="17" t="s">
        <v>39</v>
      </c>
      <c r="C3" s="42"/>
      <c r="D3" s="16">
        <v>10</v>
      </c>
      <c r="E3" s="29">
        <f t="shared" si="1"/>
        <v>0.006944444444444445</v>
      </c>
      <c r="F3" s="5">
        <v>0.010636574074074074</v>
      </c>
      <c r="G3" s="30">
        <f t="shared" si="2"/>
        <v>0.0036921296296296294</v>
      </c>
      <c r="H3" s="31">
        <f t="shared" si="3"/>
        <v>3</v>
      </c>
      <c r="I3" s="5">
        <v>0.031041666666666665</v>
      </c>
      <c r="J3" s="30">
        <f t="shared" si="4"/>
        <v>0.020405092592592593</v>
      </c>
      <c r="K3" s="31">
        <f t="shared" si="5"/>
        <v>1</v>
      </c>
      <c r="L3" s="5">
        <v>0.04407407407407407</v>
      </c>
      <c r="M3" s="30">
        <f t="shared" si="6"/>
        <v>0.013032407407407406</v>
      </c>
      <c r="N3" s="31">
        <f t="shared" si="7"/>
        <v>2</v>
      </c>
      <c r="O3" s="30">
        <f t="shared" si="8"/>
        <v>0.037129629629629624</v>
      </c>
      <c r="P3" s="31">
        <f t="shared" si="9"/>
        <v>2</v>
      </c>
      <c r="Q3" s="32" t="str">
        <f t="shared" si="10"/>
        <v>James Griffiths</v>
      </c>
    </row>
    <row r="4" spans="1:17" ht="12.75">
      <c r="A4" s="43">
        <f t="shared" si="0"/>
        <v>3</v>
      </c>
      <c r="B4" s="17" t="s">
        <v>118</v>
      </c>
      <c r="C4" s="42"/>
      <c r="D4" s="16">
        <v>10</v>
      </c>
      <c r="E4" s="29">
        <f t="shared" si="1"/>
        <v>0.006944444444444445</v>
      </c>
      <c r="F4" s="5">
        <v>0.010150462962962964</v>
      </c>
      <c r="G4" s="30">
        <f t="shared" si="2"/>
        <v>0.0032060185185185186</v>
      </c>
      <c r="H4" s="31">
        <f t="shared" si="3"/>
        <v>1</v>
      </c>
      <c r="I4" s="5">
        <v>0.03096064814814815</v>
      </c>
      <c r="J4" s="30">
        <f t="shared" si="4"/>
        <v>0.02081018518518519</v>
      </c>
      <c r="K4" s="31">
        <f t="shared" si="5"/>
        <v>4</v>
      </c>
      <c r="L4" s="5">
        <v>0.044409722222222225</v>
      </c>
      <c r="M4" s="30">
        <f t="shared" si="6"/>
        <v>0.013449074074074075</v>
      </c>
      <c r="N4" s="31">
        <f t="shared" si="7"/>
        <v>6</v>
      </c>
      <c r="O4" s="30">
        <f t="shared" si="8"/>
        <v>0.03746527777777778</v>
      </c>
      <c r="P4" s="31">
        <f t="shared" si="9"/>
        <v>3</v>
      </c>
      <c r="Q4" s="32" t="str">
        <f t="shared" si="10"/>
        <v>Jim McConnel</v>
      </c>
    </row>
    <row r="5" spans="1:17" ht="12.75">
      <c r="A5" s="43">
        <f t="shared" si="0"/>
        <v>4</v>
      </c>
      <c r="B5" s="17" t="s">
        <v>14</v>
      </c>
      <c r="C5" s="42"/>
      <c r="D5" s="16">
        <v>7</v>
      </c>
      <c r="E5" s="29">
        <f t="shared" si="1"/>
        <v>0.004861111111111111</v>
      </c>
      <c r="F5" s="5">
        <v>0.008576388888888889</v>
      </c>
      <c r="G5" s="30">
        <f t="shared" si="2"/>
        <v>0.0037152777777777774</v>
      </c>
      <c r="H5" s="31">
        <f t="shared" si="3"/>
        <v>5</v>
      </c>
      <c r="I5" s="5">
        <v>0.02952546296296296</v>
      </c>
      <c r="J5" s="30">
        <f t="shared" si="4"/>
        <v>0.02094907407407407</v>
      </c>
      <c r="K5" s="31">
        <f t="shared" si="5"/>
        <v>5</v>
      </c>
      <c r="L5" s="5">
        <v>0.04265046296296296</v>
      </c>
      <c r="M5" s="30">
        <f t="shared" si="6"/>
        <v>0.013124999999999998</v>
      </c>
      <c r="N5" s="31">
        <f t="shared" si="7"/>
        <v>3</v>
      </c>
      <c r="O5" s="30">
        <f t="shared" si="8"/>
        <v>0.037789351851851845</v>
      </c>
      <c r="P5" s="31">
        <f t="shared" si="9"/>
        <v>4</v>
      </c>
      <c r="Q5" s="32" t="str">
        <f t="shared" si="10"/>
        <v>Mark Herd</v>
      </c>
    </row>
    <row r="6" spans="1:17" ht="12.75">
      <c r="A6" s="43">
        <f t="shared" si="0"/>
        <v>5</v>
      </c>
      <c r="B6" s="17" t="s">
        <v>19</v>
      </c>
      <c r="C6" s="42"/>
      <c r="D6" s="16">
        <v>7</v>
      </c>
      <c r="E6" s="29">
        <f t="shared" si="1"/>
        <v>0.004861111111111111</v>
      </c>
      <c r="F6" s="5">
        <v>0.008599537037037036</v>
      </c>
      <c r="G6" s="30">
        <f t="shared" si="2"/>
        <v>0.0037384259259259246</v>
      </c>
      <c r="H6" s="31">
        <f t="shared" si="3"/>
        <v>7</v>
      </c>
      <c r="I6" s="5">
        <v>0.02929398148148148</v>
      </c>
      <c r="J6" s="30">
        <f t="shared" si="4"/>
        <v>0.020694444444444446</v>
      </c>
      <c r="K6" s="31">
        <f t="shared" si="5"/>
        <v>3</v>
      </c>
      <c r="L6" s="5">
        <v>0.043680555555555556</v>
      </c>
      <c r="M6" s="30">
        <f t="shared" si="6"/>
        <v>0.014386574074074076</v>
      </c>
      <c r="N6" s="31">
        <f t="shared" si="7"/>
        <v>8</v>
      </c>
      <c r="O6" s="30">
        <f t="shared" si="8"/>
        <v>0.03881944444444445</v>
      </c>
      <c r="P6" s="31">
        <f t="shared" si="9"/>
        <v>5</v>
      </c>
      <c r="Q6" s="32" t="str">
        <f t="shared" si="10"/>
        <v>Hanno Nickau</v>
      </c>
    </row>
    <row r="7" spans="1:17" ht="12.75">
      <c r="A7" s="43">
        <f t="shared" si="0"/>
        <v>6</v>
      </c>
      <c r="B7" s="17" t="s">
        <v>155</v>
      </c>
      <c r="C7" s="42"/>
      <c r="D7" s="16">
        <v>7</v>
      </c>
      <c r="E7" s="29">
        <f t="shared" si="1"/>
        <v>0.004861111111111111</v>
      </c>
      <c r="F7" s="5">
        <v>0.008587962962962962</v>
      </c>
      <c r="G7" s="30">
        <f t="shared" si="2"/>
        <v>0.003726851851851851</v>
      </c>
      <c r="H7" s="31">
        <f t="shared" si="3"/>
        <v>6</v>
      </c>
      <c r="I7" s="5">
        <v>0.03068287037037037</v>
      </c>
      <c r="J7" s="30">
        <f t="shared" si="4"/>
        <v>0.02209490740740741</v>
      </c>
      <c r="K7" s="31">
        <f t="shared" si="5"/>
        <v>7</v>
      </c>
      <c r="L7" s="5">
        <v>0.043854166666666666</v>
      </c>
      <c r="M7" s="30">
        <f t="shared" si="6"/>
        <v>0.013171296296296296</v>
      </c>
      <c r="N7" s="31">
        <f t="shared" si="7"/>
        <v>4</v>
      </c>
      <c r="O7" s="30">
        <f t="shared" si="8"/>
        <v>0.03899305555555556</v>
      </c>
      <c r="P7" s="31">
        <f t="shared" si="9"/>
        <v>6</v>
      </c>
      <c r="Q7" s="32" t="str">
        <f t="shared" si="10"/>
        <v>Emma-Kate Lidbury</v>
      </c>
    </row>
    <row r="8" spans="1:17" ht="12.75">
      <c r="A8" s="43">
        <f t="shared" si="0"/>
        <v>7</v>
      </c>
      <c r="B8" s="17" t="s">
        <v>148</v>
      </c>
      <c r="C8" s="42"/>
      <c r="D8" s="16">
        <v>7</v>
      </c>
      <c r="E8" s="29">
        <f t="shared" si="1"/>
        <v>0.004861111111111111</v>
      </c>
      <c r="F8" s="5">
        <v>0.008553240740740741</v>
      </c>
      <c r="G8" s="30">
        <f t="shared" si="2"/>
        <v>0.0036921296296296303</v>
      </c>
      <c r="H8" s="31">
        <f t="shared" si="3"/>
        <v>4</v>
      </c>
      <c r="I8" s="5">
        <v>0.03068287037037037</v>
      </c>
      <c r="J8" s="30">
        <f t="shared" si="4"/>
        <v>0.02212962962962963</v>
      </c>
      <c r="K8" s="31">
        <f t="shared" si="5"/>
        <v>8</v>
      </c>
      <c r="L8" s="5">
        <v>0.04403935185185185</v>
      </c>
      <c r="M8" s="30">
        <f t="shared" si="6"/>
        <v>0.01335648148148148</v>
      </c>
      <c r="N8" s="31">
        <f t="shared" si="7"/>
        <v>5</v>
      </c>
      <c r="O8" s="30">
        <f t="shared" si="8"/>
        <v>0.039178240740740736</v>
      </c>
      <c r="P8" s="31">
        <f t="shared" si="9"/>
        <v>7</v>
      </c>
      <c r="Q8" s="32" t="str">
        <f t="shared" si="10"/>
        <v>Nick Hales</v>
      </c>
    </row>
    <row r="9" spans="1:17" ht="12.75">
      <c r="A9" s="43">
        <f t="shared" si="0"/>
        <v>8</v>
      </c>
      <c r="B9" s="17" t="s">
        <v>29</v>
      </c>
      <c r="C9" s="42"/>
      <c r="D9" s="16">
        <v>7</v>
      </c>
      <c r="E9" s="29">
        <f t="shared" si="1"/>
        <v>0.004861111111111111</v>
      </c>
      <c r="F9" s="5">
        <v>0.008645833333333333</v>
      </c>
      <c r="G9" s="30">
        <f t="shared" si="2"/>
        <v>0.0037847222222222223</v>
      </c>
      <c r="H9" s="31">
        <f t="shared" si="3"/>
        <v>8</v>
      </c>
      <c r="I9" s="5">
        <v>0.030520833333333334</v>
      </c>
      <c r="J9" s="30">
        <f t="shared" si="4"/>
        <v>0.021875</v>
      </c>
      <c r="K9" s="31">
        <f t="shared" si="5"/>
        <v>6</v>
      </c>
      <c r="L9" s="5">
        <v>0.04452546296296297</v>
      </c>
      <c r="M9" s="30">
        <f t="shared" si="6"/>
        <v>0.014004629629629634</v>
      </c>
      <c r="N9" s="31">
        <f t="shared" si="7"/>
        <v>7</v>
      </c>
      <c r="O9" s="30">
        <f t="shared" si="8"/>
        <v>0.03966435185185185</v>
      </c>
      <c r="P9" s="31">
        <f t="shared" si="9"/>
        <v>8</v>
      </c>
      <c r="Q9" s="32" t="str">
        <f t="shared" si="10"/>
        <v>Robbie Phillips</v>
      </c>
    </row>
    <row r="10" spans="1:17" ht="12.75">
      <c r="A10" s="43">
        <f t="shared" si="0"/>
        <v>9</v>
      </c>
      <c r="B10" s="17" t="s">
        <v>138</v>
      </c>
      <c r="C10" s="42"/>
      <c r="D10" s="16">
        <v>0</v>
      </c>
      <c r="E10" s="29">
        <f t="shared" si="1"/>
        <v>0</v>
      </c>
      <c r="F10" s="5">
        <v>0.0040625</v>
      </c>
      <c r="G10" s="30">
        <f t="shared" si="2"/>
        <v>0.0040625</v>
      </c>
      <c r="H10" s="31">
        <f t="shared" si="3"/>
        <v>9</v>
      </c>
      <c r="I10" s="5">
        <v>0.029664351851851855</v>
      </c>
      <c r="J10" s="30">
        <f t="shared" si="4"/>
        <v>0.025601851851851855</v>
      </c>
      <c r="K10" s="31">
        <f t="shared" si="5"/>
        <v>9</v>
      </c>
      <c r="L10" s="5">
        <v>0.04505787037037037</v>
      </c>
      <c r="M10" s="30">
        <f t="shared" si="6"/>
        <v>0.015393518518518518</v>
      </c>
      <c r="N10" s="31">
        <f t="shared" si="7"/>
        <v>9</v>
      </c>
      <c r="O10" s="30">
        <f t="shared" si="8"/>
        <v>0.04505787037037037</v>
      </c>
      <c r="P10" s="31">
        <f t="shared" si="9"/>
        <v>9</v>
      </c>
      <c r="Q10" s="32" t="str">
        <f t="shared" si="10"/>
        <v>Lee Wagstaff</v>
      </c>
    </row>
    <row r="11" spans="1:17" ht="12.75">
      <c r="A11" s="43">
        <f t="shared" si="0"/>
        <v>10</v>
      </c>
      <c r="B11" s="17" t="s">
        <v>164</v>
      </c>
      <c r="C11" s="42"/>
      <c r="D11" s="16">
        <v>0</v>
      </c>
      <c r="E11" s="29">
        <f t="shared" si="1"/>
        <v>0</v>
      </c>
      <c r="F11" s="5">
        <v>0.004270833333333334</v>
      </c>
      <c r="G11" s="30">
        <f t="shared" si="2"/>
        <v>0.004270833333333334</v>
      </c>
      <c r="H11" s="31">
        <f t="shared" si="3"/>
        <v>10</v>
      </c>
      <c r="I11" s="5">
        <v>0.03125</v>
      </c>
      <c r="J11" s="30">
        <f t="shared" si="4"/>
        <v>0.026979166666666665</v>
      </c>
      <c r="K11" s="31">
        <f t="shared" si="5"/>
        <v>10</v>
      </c>
      <c r="L11" s="5">
        <v>0.047002314814814816</v>
      </c>
      <c r="M11" s="30">
        <f t="shared" si="6"/>
        <v>0.015752314814814816</v>
      </c>
      <c r="N11" s="31">
        <f t="shared" si="7"/>
        <v>10</v>
      </c>
      <c r="O11" s="30">
        <f t="shared" si="8"/>
        <v>0.047002314814814816</v>
      </c>
      <c r="P11" s="31">
        <f t="shared" si="9"/>
        <v>10</v>
      </c>
      <c r="Q11" s="32" t="str">
        <f t="shared" si="10"/>
        <v>Emma Keys</v>
      </c>
    </row>
    <row r="12" spans="5:16" ht="12.75"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5:16" ht="12.75"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5:16" ht="12.75"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5:16" ht="12.75"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5:16" ht="12.75"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5:16" ht="12.75"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3" ht="12.75">
      <c r="A18" s="17"/>
      <c r="C18" s="42"/>
    </row>
  </sheetData>
  <conditionalFormatting sqref="M2:M11 O2:O11 G2:G11 J2:J11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B12" sqref="B12"/>
    </sheetView>
  </sheetViews>
  <sheetFormatPr defaultColWidth="9.140625" defaultRowHeight="12.75"/>
  <cols>
    <col min="1" max="1" width="6.8515625" style="16" customWidth="1"/>
    <col min="2" max="2" width="18.421875" style="16" customWidth="1"/>
    <col min="3" max="3" width="3.7109375" style="16" customWidth="1"/>
    <col min="4" max="4" width="4.140625" style="16" customWidth="1"/>
    <col min="5" max="6" width="6.28125" style="7" customWidth="1"/>
    <col min="7" max="7" width="6.57421875" style="7" customWidth="1"/>
    <col min="8" max="8" width="5.00390625" style="7" customWidth="1"/>
    <col min="9" max="10" width="6.7109375" style="7" customWidth="1"/>
    <col min="11" max="11" width="5.00390625" style="7" customWidth="1"/>
    <col min="12" max="12" width="7.28125" style="7" customWidth="1"/>
    <col min="13" max="13" width="7.421875" style="7" customWidth="1"/>
    <col min="14" max="14" width="5.00390625" style="7" customWidth="1"/>
    <col min="15" max="15" width="6.7109375" style="7" customWidth="1"/>
    <col min="16" max="16" width="5.140625" style="7" customWidth="1"/>
    <col min="17" max="17" width="18.28125" style="16" customWidth="1"/>
    <col min="18" max="16384" width="8.8515625" style="16" customWidth="1"/>
  </cols>
  <sheetData>
    <row r="1" spans="1:17" ht="12.75">
      <c r="A1" s="14" t="s">
        <v>150</v>
      </c>
      <c r="B1" s="14" t="s">
        <v>1</v>
      </c>
      <c r="C1" s="14" t="s">
        <v>136</v>
      </c>
      <c r="D1" s="14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5" t="s">
        <v>11</v>
      </c>
      <c r="Q1" s="14" t="s">
        <v>1</v>
      </c>
    </row>
    <row r="2" spans="1:17" ht="12.75">
      <c r="A2" s="43">
        <f aca="true" t="shared" si="0" ref="A2:A12">P2</f>
        <v>1</v>
      </c>
      <c r="B2" s="17" t="s">
        <v>120</v>
      </c>
      <c r="C2" s="42"/>
      <c r="D2" s="16">
        <v>12</v>
      </c>
      <c r="E2" s="29">
        <f aca="true" t="shared" si="1" ref="E2:E15">IF(ISBLANK($D2),"",TIMEVALUE("0:1")*D2)</f>
        <v>0.008333333333333333</v>
      </c>
      <c r="F2" s="5">
        <v>0.011608796296296296</v>
      </c>
      <c r="G2" s="30">
        <f aca="true" t="shared" si="2" ref="G2:G12">IF(F2="dnf","dnf",IF(ISBLANK(F2),"",F2-E2))</f>
        <v>0.0032754629629629627</v>
      </c>
      <c r="H2" s="31">
        <f aca="true" t="shared" si="3" ref="H2:H12">IF(ISBLANK(F2),"",IF(F2="dnf","dnf",RANK(G2,G$2:G$15,1)))</f>
        <v>2</v>
      </c>
      <c r="I2" s="5">
        <v>0.03221064814814815</v>
      </c>
      <c r="J2" s="30">
        <f aca="true" t="shared" si="4" ref="J2:J12">IF(I2="dnf","dnf",IF(ISBLANK(I2),"",I2-F2))</f>
        <v>0.02060185185185185</v>
      </c>
      <c r="K2" s="31">
        <f aca="true" t="shared" si="5" ref="K2:K15">IF(ISBLANK(I2),"",IF(I2="dnf","dnf",RANK(J2,J$2:J$15,1)))</f>
        <v>3</v>
      </c>
      <c r="L2" s="5">
        <v>0.04439814814814815</v>
      </c>
      <c r="M2" s="30">
        <f aca="true" t="shared" si="6" ref="M2:M12">IF(L2="dnf","dnf",IF(ISBLANK(L2),"",L2-I2))</f>
        <v>0.012187500000000004</v>
      </c>
      <c r="N2" s="31">
        <f aca="true" t="shared" si="7" ref="N2:N15">IF(ISBLANK(L2),"",IF(L2="dnf","dnf",RANK(M2,M$2:M$15,1)))</f>
        <v>1</v>
      </c>
      <c r="O2" s="30">
        <f aca="true" t="shared" si="8" ref="O2:O12">IF(L2="dnf","dnf",IF(ISBLANK(L2),"",G2+J2+M2))</f>
        <v>0.03606481481481481</v>
      </c>
      <c r="P2" s="31">
        <f>IF(ISBLANK(L2),"",IF(N2="dnf","dnf",RANK(O2,O$2:O$15,1)))</f>
        <v>1</v>
      </c>
      <c r="Q2" s="32" t="str">
        <f aca="true" t="shared" si="9" ref="Q2:Q12">B2</f>
        <v>Jim Thorn</v>
      </c>
    </row>
    <row r="3" spans="1:17" ht="12.75">
      <c r="A3" s="43">
        <f t="shared" si="0"/>
        <v>2</v>
      </c>
      <c r="B3" s="17" t="s">
        <v>118</v>
      </c>
      <c r="C3" s="42"/>
      <c r="D3" s="16">
        <v>12</v>
      </c>
      <c r="E3" s="29">
        <f t="shared" si="1"/>
        <v>0.008333333333333333</v>
      </c>
      <c r="F3" s="5">
        <v>0.011550925925925925</v>
      </c>
      <c r="G3" s="30">
        <f t="shared" si="2"/>
        <v>0.0032175925925925913</v>
      </c>
      <c r="H3" s="31">
        <f t="shared" si="3"/>
        <v>1</v>
      </c>
      <c r="I3" s="5">
        <v>0.03215277777777777</v>
      </c>
      <c r="J3" s="30">
        <f t="shared" si="4"/>
        <v>0.02060185185185185</v>
      </c>
      <c r="K3" s="31">
        <f t="shared" si="5"/>
        <v>3</v>
      </c>
      <c r="L3" s="5">
        <v>0.04489583333333333</v>
      </c>
      <c r="M3" s="30">
        <f t="shared" si="6"/>
        <v>0.012743055555555556</v>
      </c>
      <c r="N3" s="31">
        <f t="shared" si="7"/>
        <v>2</v>
      </c>
      <c r="O3" s="30">
        <f t="shared" si="8"/>
        <v>0.0365625</v>
      </c>
      <c r="P3" s="31">
        <f aca="true" t="shared" si="10" ref="P3:P15">IF(ISBLANK(L3),"",IF(N3="dnf","dnf",RANK(O3,O$2:O$15,1)))</f>
        <v>2</v>
      </c>
      <c r="Q3" s="32" t="str">
        <f t="shared" si="9"/>
        <v>Jim McConnel</v>
      </c>
    </row>
    <row r="4" spans="1:17" ht="12.75">
      <c r="A4" s="43">
        <f t="shared" si="0"/>
        <v>3</v>
      </c>
      <c r="B4" s="17" t="s">
        <v>18</v>
      </c>
      <c r="C4" s="42"/>
      <c r="D4" s="16">
        <v>12</v>
      </c>
      <c r="E4" s="29">
        <f t="shared" si="1"/>
        <v>0.008333333333333333</v>
      </c>
      <c r="F4" s="5">
        <v>0.01175925925925926</v>
      </c>
      <c r="G4" s="30">
        <f t="shared" si="2"/>
        <v>0.003425925925925926</v>
      </c>
      <c r="H4" s="31">
        <f t="shared" si="3"/>
        <v>3</v>
      </c>
      <c r="I4" s="5">
        <v>0.032199074074074074</v>
      </c>
      <c r="J4" s="30">
        <f t="shared" si="4"/>
        <v>0.020439814814814813</v>
      </c>
      <c r="K4" s="31">
        <f t="shared" si="5"/>
        <v>2</v>
      </c>
      <c r="L4" s="5">
        <v>0.04549768518518518</v>
      </c>
      <c r="M4" s="30">
        <f t="shared" si="6"/>
        <v>0.013298611111111108</v>
      </c>
      <c r="N4" s="31">
        <f t="shared" si="7"/>
        <v>4</v>
      </c>
      <c r="O4" s="30">
        <f t="shared" si="8"/>
        <v>0.03716435185185185</v>
      </c>
      <c r="P4" s="31">
        <f t="shared" si="10"/>
        <v>3</v>
      </c>
      <c r="Q4" s="32" t="str">
        <f t="shared" si="9"/>
        <v>Ben Johnson</v>
      </c>
    </row>
    <row r="5" spans="1:17" ht="12.75">
      <c r="A5" s="43">
        <f t="shared" si="0"/>
        <v>4</v>
      </c>
      <c r="B5" s="17" t="s">
        <v>39</v>
      </c>
      <c r="C5" s="42"/>
      <c r="D5" s="16">
        <v>12</v>
      </c>
      <c r="E5" s="29">
        <f t="shared" si="1"/>
        <v>0.008333333333333333</v>
      </c>
      <c r="F5" s="5">
        <v>0.011898148148148149</v>
      </c>
      <c r="G5" s="30">
        <f t="shared" si="2"/>
        <v>0.003564814814814816</v>
      </c>
      <c r="H5" s="31">
        <f>IF(ISBLANK(F5),"",IF(F5="dnf","dnf",RANK(G5,G$2:G$15,1)))</f>
        <v>5</v>
      </c>
      <c r="I5" s="5">
        <v>0.032199074074074074</v>
      </c>
      <c r="J5" s="30">
        <f t="shared" si="4"/>
        <v>0.020300925925925924</v>
      </c>
      <c r="K5" s="31">
        <f t="shared" si="5"/>
        <v>1</v>
      </c>
      <c r="L5" s="5">
        <v>0.04564814814814815</v>
      </c>
      <c r="M5" s="30">
        <f t="shared" si="6"/>
        <v>0.013449074074074079</v>
      </c>
      <c r="N5" s="31">
        <f t="shared" si="7"/>
        <v>7</v>
      </c>
      <c r="O5" s="30">
        <f t="shared" si="8"/>
        <v>0.037314814814814815</v>
      </c>
      <c r="P5" s="31">
        <f t="shared" si="10"/>
        <v>4</v>
      </c>
      <c r="Q5" s="32" t="str">
        <f t="shared" si="9"/>
        <v>James Griffiths</v>
      </c>
    </row>
    <row r="6" spans="1:17" ht="12.75">
      <c r="A6" s="43">
        <f t="shared" si="0"/>
        <v>5</v>
      </c>
      <c r="B6" s="17" t="s">
        <v>27</v>
      </c>
      <c r="C6" s="42"/>
      <c r="D6" s="16">
        <v>9</v>
      </c>
      <c r="E6" s="29">
        <f t="shared" si="1"/>
        <v>0.00625</v>
      </c>
      <c r="F6" s="5">
        <v>0.009837962962962963</v>
      </c>
      <c r="G6" s="30">
        <f t="shared" si="2"/>
        <v>0.003587962962962963</v>
      </c>
      <c r="H6" s="31">
        <f t="shared" si="3"/>
        <v>7</v>
      </c>
      <c r="I6" s="5">
        <v>0.03145833333333333</v>
      </c>
      <c r="J6" s="30">
        <f t="shared" si="4"/>
        <v>0.021620370370370366</v>
      </c>
      <c r="K6" s="31">
        <f t="shared" si="5"/>
        <v>6</v>
      </c>
      <c r="L6" s="5">
        <v>0.04476851851851852</v>
      </c>
      <c r="M6" s="30">
        <f t="shared" si="6"/>
        <v>0.013310185185185189</v>
      </c>
      <c r="N6" s="31">
        <f t="shared" si="7"/>
        <v>5</v>
      </c>
      <c r="O6" s="30">
        <f t="shared" si="8"/>
        <v>0.03851851851851852</v>
      </c>
      <c r="P6" s="31">
        <f t="shared" si="10"/>
        <v>5</v>
      </c>
      <c r="Q6" s="32" t="str">
        <f t="shared" si="9"/>
        <v>Sophie Whitworth</v>
      </c>
    </row>
    <row r="7" spans="1:17" ht="12.75">
      <c r="A7" s="43">
        <f t="shared" si="0"/>
        <v>6</v>
      </c>
      <c r="B7" s="17" t="s">
        <v>159</v>
      </c>
      <c r="C7" s="42"/>
      <c r="D7" s="16">
        <v>9</v>
      </c>
      <c r="E7" s="29">
        <f t="shared" si="1"/>
        <v>0.00625</v>
      </c>
      <c r="F7" s="5">
        <v>0.009930555555555555</v>
      </c>
      <c r="G7" s="30">
        <f t="shared" si="2"/>
        <v>0.003680555555555555</v>
      </c>
      <c r="H7" s="31">
        <f t="shared" si="3"/>
        <v>8</v>
      </c>
      <c r="I7" s="5">
        <v>0.03145833333333333</v>
      </c>
      <c r="J7" s="30">
        <f t="shared" si="4"/>
        <v>0.021527777777777778</v>
      </c>
      <c r="K7" s="31">
        <f t="shared" si="5"/>
        <v>5</v>
      </c>
      <c r="L7" s="5">
        <v>0.04532407407407407</v>
      </c>
      <c r="M7" s="30">
        <f t="shared" si="6"/>
        <v>0.013865740740740741</v>
      </c>
      <c r="N7" s="31">
        <f t="shared" si="7"/>
        <v>9</v>
      </c>
      <c r="O7" s="30">
        <f t="shared" si="8"/>
        <v>0.039074074074074074</v>
      </c>
      <c r="P7" s="31">
        <f t="shared" si="10"/>
        <v>6</v>
      </c>
      <c r="Q7" s="32" t="str">
        <f t="shared" si="9"/>
        <v>Giles Chalk</v>
      </c>
    </row>
    <row r="8" spans="1:17" ht="12.75">
      <c r="A8" s="43">
        <f t="shared" si="0"/>
        <v>7</v>
      </c>
      <c r="B8" s="17" t="s">
        <v>19</v>
      </c>
      <c r="C8" s="42"/>
      <c r="D8" s="16">
        <v>12</v>
      </c>
      <c r="E8" s="29">
        <f t="shared" si="1"/>
        <v>0.008333333333333333</v>
      </c>
      <c r="F8" s="5">
        <v>0.012083333333333333</v>
      </c>
      <c r="G8" s="30">
        <f t="shared" si="2"/>
        <v>0.00375</v>
      </c>
      <c r="H8" s="31">
        <f t="shared" si="3"/>
        <v>9</v>
      </c>
      <c r="I8" s="5">
        <v>0.03416666666666667</v>
      </c>
      <c r="J8" s="30">
        <f t="shared" si="4"/>
        <v>0.022083333333333337</v>
      </c>
      <c r="K8" s="31">
        <f t="shared" si="5"/>
        <v>7</v>
      </c>
      <c r="L8" s="5">
        <v>0.047754629629629626</v>
      </c>
      <c r="M8" s="30">
        <f t="shared" si="6"/>
        <v>0.013587962962962954</v>
      </c>
      <c r="N8" s="31">
        <f t="shared" si="7"/>
        <v>8</v>
      </c>
      <c r="O8" s="30">
        <f t="shared" si="8"/>
        <v>0.03942129629629629</v>
      </c>
      <c r="P8" s="31">
        <f t="shared" si="10"/>
        <v>7</v>
      </c>
      <c r="Q8" s="32" t="str">
        <f t="shared" si="9"/>
        <v>Hanno Nickau</v>
      </c>
    </row>
    <row r="9" spans="1:17" ht="12.75">
      <c r="A9" s="43">
        <f t="shared" si="0"/>
        <v>8</v>
      </c>
      <c r="B9" s="17" t="s">
        <v>29</v>
      </c>
      <c r="C9" s="42"/>
      <c r="D9" s="16">
        <v>5</v>
      </c>
      <c r="E9" s="29">
        <f t="shared" si="1"/>
        <v>0.0034722222222222225</v>
      </c>
      <c r="F9" s="5">
        <v>0.007488425925925926</v>
      </c>
      <c r="G9" s="30">
        <f t="shared" si="2"/>
        <v>0.004016203703703704</v>
      </c>
      <c r="H9" s="31">
        <f t="shared" si="3"/>
        <v>11</v>
      </c>
      <c r="I9" s="5">
        <v>0.029942129629629628</v>
      </c>
      <c r="J9" s="30">
        <f t="shared" si="4"/>
        <v>0.0224537037037037</v>
      </c>
      <c r="K9" s="31">
        <f t="shared" si="5"/>
        <v>9</v>
      </c>
      <c r="L9" s="5">
        <v>0.04398148148148148</v>
      </c>
      <c r="M9" s="30">
        <f t="shared" si="6"/>
        <v>0.014039351851851855</v>
      </c>
      <c r="N9" s="31">
        <f t="shared" si="7"/>
        <v>10</v>
      </c>
      <c r="O9" s="30">
        <f t="shared" si="8"/>
        <v>0.04050925925925926</v>
      </c>
      <c r="P9" s="31">
        <f t="shared" si="10"/>
        <v>8</v>
      </c>
      <c r="Q9" s="32" t="str">
        <f t="shared" si="9"/>
        <v>Robbie Phillips</v>
      </c>
    </row>
    <row r="10" spans="1:17" ht="12.75">
      <c r="A10" s="43">
        <f t="shared" si="0"/>
        <v>9</v>
      </c>
      <c r="B10" s="17" t="s">
        <v>152</v>
      </c>
      <c r="C10" s="42"/>
      <c r="D10" s="16">
        <v>5</v>
      </c>
      <c r="E10" s="29">
        <f t="shared" si="1"/>
        <v>0.0034722222222222225</v>
      </c>
      <c r="F10" s="5">
        <v>0.0070486111111111105</v>
      </c>
      <c r="G10" s="30">
        <f t="shared" si="2"/>
        <v>0.003576388888888888</v>
      </c>
      <c r="H10" s="31">
        <f t="shared" si="3"/>
        <v>6</v>
      </c>
      <c r="I10" s="5">
        <v>0.031215277777777783</v>
      </c>
      <c r="J10" s="30">
        <f t="shared" si="4"/>
        <v>0.024166666666666673</v>
      </c>
      <c r="K10" s="31">
        <f t="shared" si="5"/>
        <v>10</v>
      </c>
      <c r="L10" s="5">
        <v>0.044606481481481476</v>
      </c>
      <c r="M10" s="30">
        <f t="shared" si="6"/>
        <v>0.013391203703703693</v>
      </c>
      <c r="N10" s="31">
        <f t="shared" si="7"/>
        <v>6</v>
      </c>
      <c r="O10" s="30">
        <f t="shared" si="8"/>
        <v>0.04113425925925926</v>
      </c>
      <c r="P10" s="31">
        <f t="shared" si="10"/>
        <v>9</v>
      </c>
      <c r="Q10" s="32" t="str">
        <f t="shared" si="9"/>
        <v>Richard Dunbabin</v>
      </c>
    </row>
    <row r="11" spans="1:17" ht="12.75">
      <c r="A11" s="43">
        <f t="shared" si="0"/>
        <v>10</v>
      </c>
      <c r="B11" s="17" t="s">
        <v>178</v>
      </c>
      <c r="C11" s="42"/>
      <c r="D11" s="16">
        <v>9</v>
      </c>
      <c r="E11" s="29">
        <f t="shared" si="1"/>
        <v>0.00625</v>
      </c>
      <c r="F11" s="5">
        <v>0.009814814814814814</v>
      </c>
      <c r="G11" s="30">
        <f t="shared" si="2"/>
        <v>0.003564814814814814</v>
      </c>
      <c r="H11" s="31">
        <f t="shared" si="3"/>
        <v>4</v>
      </c>
      <c r="I11" s="5">
        <v>0.03450231481481481</v>
      </c>
      <c r="J11" s="30">
        <f t="shared" si="4"/>
        <v>0.024687499999999998</v>
      </c>
      <c r="K11" s="31">
        <f t="shared" si="5"/>
        <v>11</v>
      </c>
      <c r="L11" s="5">
        <v>0.047731481481481486</v>
      </c>
      <c r="M11" s="30">
        <f t="shared" si="6"/>
        <v>0.013229166666666674</v>
      </c>
      <c r="N11" s="31">
        <f t="shared" si="7"/>
        <v>3</v>
      </c>
      <c r="O11" s="30">
        <f t="shared" si="8"/>
        <v>0.04148148148148149</v>
      </c>
      <c r="P11" s="31">
        <f t="shared" si="10"/>
        <v>10</v>
      </c>
      <c r="Q11" s="32" t="str">
        <f t="shared" si="9"/>
        <v>Julian Hehir</v>
      </c>
    </row>
    <row r="12" spans="1:17" ht="12.75">
      <c r="A12" s="43">
        <f t="shared" si="0"/>
        <v>11</v>
      </c>
      <c r="B12" s="17" t="s">
        <v>31</v>
      </c>
      <c r="C12" s="42"/>
      <c r="D12" s="16">
        <v>5</v>
      </c>
      <c r="E12" s="29">
        <f t="shared" si="1"/>
        <v>0.0034722222222222225</v>
      </c>
      <c r="F12" s="5">
        <v>0.0077314814814814815</v>
      </c>
      <c r="G12" s="30">
        <f t="shared" si="2"/>
        <v>0.0042592592592592595</v>
      </c>
      <c r="H12" s="31">
        <f t="shared" si="3"/>
        <v>14</v>
      </c>
      <c r="I12" s="5">
        <v>0.030150462962962962</v>
      </c>
      <c r="J12" s="30">
        <f t="shared" si="4"/>
        <v>0.02241898148148148</v>
      </c>
      <c r="K12" s="31">
        <f t="shared" si="5"/>
        <v>8</v>
      </c>
      <c r="L12" s="5">
        <v>0.04614583333333333</v>
      </c>
      <c r="M12" s="30">
        <f t="shared" si="6"/>
        <v>0.015995370370370368</v>
      </c>
      <c r="N12" s="31">
        <f t="shared" si="7"/>
        <v>13</v>
      </c>
      <c r="O12" s="30">
        <f t="shared" si="8"/>
        <v>0.04267361111111111</v>
      </c>
      <c r="P12" s="31">
        <f t="shared" si="10"/>
        <v>11</v>
      </c>
      <c r="Q12" s="32" t="str">
        <f t="shared" si="9"/>
        <v>Mike Whitworth</v>
      </c>
    </row>
    <row r="13" spans="1:17" ht="12.75">
      <c r="A13" s="43">
        <f>P13</f>
        <v>12</v>
      </c>
      <c r="B13" s="17" t="s">
        <v>145</v>
      </c>
      <c r="C13" s="42"/>
      <c r="D13" s="16">
        <v>0</v>
      </c>
      <c r="E13" s="29">
        <f t="shared" si="1"/>
        <v>0</v>
      </c>
      <c r="F13" s="5">
        <v>0.004050925925925926</v>
      </c>
      <c r="G13" s="30">
        <f>IF(F13="dnf","dnf",IF(ISBLANK(F13),"",F13-E13))</f>
        <v>0.004050925925925926</v>
      </c>
      <c r="H13" s="31">
        <f>IF(ISBLANK(F13),"",IF(F13="dnf","dnf",RANK(G13,G$2:G$15,1)))</f>
        <v>12</v>
      </c>
      <c r="I13" s="5">
        <v>0.03</v>
      </c>
      <c r="J13" s="30">
        <f>IF(I13="dnf","dnf",IF(ISBLANK(I13),"",I13-F13))</f>
        <v>0.025949074074074072</v>
      </c>
      <c r="K13" s="31">
        <f t="shared" si="5"/>
        <v>13</v>
      </c>
      <c r="L13" s="5">
        <v>0.04442129629629629</v>
      </c>
      <c r="M13" s="30">
        <f>IF(L13="dnf","dnf",IF(ISBLANK(L13),"",L13-I13))</f>
        <v>0.014421296296296293</v>
      </c>
      <c r="N13" s="31">
        <f t="shared" si="7"/>
        <v>11</v>
      </c>
      <c r="O13" s="30">
        <f>IF(L13="dnf","dnf",IF(ISBLANK(L13),"",G13+J13+M13))</f>
        <v>0.04442129629629629</v>
      </c>
      <c r="P13" s="31">
        <f t="shared" si="10"/>
        <v>12</v>
      </c>
      <c r="Q13" s="32" t="str">
        <f>B13</f>
        <v>Hendriette Thorn</v>
      </c>
    </row>
    <row r="14" spans="1:17" ht="12.75">
      <c r="A14" s="43">
        <f>P14</f>
        <v>13</v>
      </c>
      <c r="B14" s="17" t="s">
        <v>134</v>
      </c>
      <c r="C14" s="42"/>
      <c r="D14" s="16">
        <v>0</v>
      </c>
      <c r="E14" s="29">
        <f t="shared" si="1"/>
        <v>0</v>
      </c>
      <c r="F14" s="5">
        <v>0.004085648148148148</v>
      </c>
      <c r="G14" s="30">
        <f>IF(F14="dnf","dnf",IF(ISBLANK(F14),"",F14-E14))</f>
        <v>0.004085648148148148</v>
      </c>
      <c r="H14" s="31">
        <f>IF(ISBLANK(F14),"",IF(F14="dnf","dnf",RANK(G14,G$2:G$15,1)))</f>
        <v>13</v>
      </c>
      <c r="I14" s="5">
        <v>0.029756944444444447</v>
      </c>
      <c r="J14" s="30">
        <f>IF(I14="dnf","dnf",IF(ISBLANK(I14),"",I14-F14))</f>
        <v>0.0256712962962963</v>
      </c>
      <c r="K14" s="31">
        <f t="shared" si="5"/>
        <v>12</v>
      </c>
      <c r="L14" s="5">
        <v>0.04505787037037037</v>
      </c>
      <c r="M14" s="30">
        <f>IF(L14="dnf","dnf",IF(ISBLANK(L14),"",L14-I14))</f>
        <v>0.015300925925925926</v>
      </c>
      <c r="N14" s="31">
        <f t="shared" si="7"/>
        <v>12</v>
      </c>
      <c r="O14" s="30">
        <f>IF(L14="dnf","dnf",IF(ISBLANK(L14),"",G14+J14+M14))</f>
        <v>0.04505787037037037</v>
      </c>
      <c r="P14" s="31">
        <f t="shared" si="10"/>
        <v>13</v>
      </c>
      <c r="Q14" s="32" t="str">
        <f>B14</f>
        <v>Heather Grimes</v>
      </c>
    </row>
    <row r="15" spans="1:17" ht="12.75">
      <c r="A15" s="43" t="str">
        <f>P15</f>
        <v>dnf</v>
      </c>
      <c r="B15" s="17" t="s">
        <v>162</v>
      </c>
      <c r="C15" s="42"/>
      <c r="D15" s="16">
        <v>5</v>
      </c>
      <c r="E15" s="29">
        <f t="shared" si="1"/>
        <v>0.0034722222222222225</v>
      </c>
      <c r="F15" s="5">
        <v>0.007233796296296296</v>
      </c>
      <c r="G15" s="30">
        <f>IF(F15="dnf","dnf",IF(ISBLANK(F15),"",F15-E15))</f>
        <v>0.003761574074074074</v>
      </c>
      <c r="H15" s="31">
        <f>IF(ISBLANK(F15),"",IF(F15="dnf","dnf",RANK(G15,G$2:G$15,1)))</f>
        <v>10</v>
      </c>
      <c r="I15" s="5" t="s">
        <v>12</v>
      </c>
      <c r="J15" s="30" t="str">
        <f>IF(I15="dnf","dnf",IF(ISBLANK(I15),"",I15-F15))</f>
        <v>dnf</v>
      </c>
      <c r="K15" s="31" t="str">
        <f t="shared" si="5"/>
        <v>dnf</v>
      </c>
      <c r="L15" s="5" t="s">
        <v>12</v>
      </c>
      <c r="M15" s="30" t="str">
        <f>IF(L15="dnf","dnf",IF(ISBLANK(L15),"",L15-I15))</f>
        <v>dnf</v>
      </c>
      <c r="N15" s="31" t="str">
        <f t="shared" si="7"/>
        <v>dnf</v>
      </c>
      <c r="O15" s="30" t="str">
        <f>IF(L15="dnf","dnf",IF(ISBLANK(L15),"",G15+J15+M15))</f>
        <v>dnf</v>
      </c>
      <c r="P15" s="31" t="str">
        <f t="shared" si="10"/>
        <v>dnf</v>
      </c>
      <c r="Q15" s="32" t="str">
        <f>B15</f>
        <v>Gavin Allison</v>
      </c>
    </row>
    <row r="16" spans="5:16" ht="12.75"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5:16" ht="12.75"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5:16" ht="12.75"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5:16" ht="12.75"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5:16" ht="12.7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5:16" ht="12.75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3" ht="12.75">
      <c r="A22" s="17"/>
      <c r="C22" s="42"/>
    </row>
  </sheetData>
  <conditionalFormatting sqref="M2:M15 O2:O15 G2:G15 J2:J15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Hanno Nickau</dc:creator>
  <cp:keywords/>
  <dc:description/>
  <cp:lastModifiedBy>Computing Laboratory</cp:lastModifiedBy>
  <cp:lastPrinted>2006-08-29T17:00:27Z</cp:lastPrinted>
  <dcterms:created xsi:type="dcterms:W3CDTF">2004-05-04T22:09:27Z</dcterms:created>
  <dcterms:modified xsi:type="dcterms:W3CDTF">2006-08-29T23:35:13Z</dcterms:modified>
  <cp:category/>
  <cp:version/>
  <cp:contentType/>
  <cp:contentStatus/>
</cp:coreProperties>
</file>