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40" windowWidth="18000" windowHeight="6885" tabRatio="801" activeTab="1"/>
  </bookViews>
  <sheets>
    <sheet name="AllTimes" sheetId="1" r:id="rId1"/>
    <sheet name="30-8-05" sheetId="2" r:id="rId2"/>
    <sheet name="Standings" sheetId="3" r:id="rId3"/>
    <sheet name="points" sheetId="4" r:id="rId4"/>
    <sheet name="23-8-05" sheetId="5" r:id="rId5"/>
    <sheet name="9-8-05" sheetId="6" r:id="rId6"/>
    <sheet name="26-7-05" sheetId="7" r:id="rId7"/>
    <sheet name="12-7-05" sheetId="8" r:id="rId8"/>
    <sheet name="28-6-05" sheetId="9" r:id="rId9"/>
    <sheet name="14-6-05" sheetId="10" r:id="rId10"/>
    <sheet name="31-5-05" sheetId="11" r:id="rId11"/>
    <sheet name="17-5-05" sheetId="12" r:id="rId12"/>
    <sheet name="3-5-05" sheetId="13" r:id="rId13"/>
    <sheet name="TimekeeperSheet2" sheetId="14" r:id="rId14"/>
    <sheet name="TimekeeperSheet" sheetId="15" r:id="rId15"/>
    <sheet name="Timekeepers" sheetId="16" r:id="rId16"/>
    <sheet name="Register" sheetId="17" r:id="rId17"/>
  </sheets>
  <definedNames>
    <definedName name="_xlnm.Print_Area" localSheetId="1">'30-8-05'!$A$1:$O$13</definedName>
    <definedName name="_xlnm.Print_Area" localSheetId="0">'AllTimes'!$A$1:$S$138</definedName>
    <definedName name="_xlnm.Print_Area" localSheetId="2">'Standings'!$A$1:$U$30</definedName>
    <definedName name="_xlnm.Print_Area" localSheetId="13">'TimekeeperSheet2'!$A$1:$I$31</definedName>
  </definedNames>
  <calcPr fullCalcOnLoad="1"/>
</workbook>
</file>

<file path=xl/sharedStrings.xml><?xml version="1.0" encoding="utf-8"?>
<sst xmlns="http://schemas.openxmlformats.org/spreadsheetml/2006/main" count="1039" uniqueCount="157">
  <si>
    <t>Rg</t>
  </si>
  <si>
    <t>Name</t>
  </si>
  <si>
    <t>H</t>
  </si>
  <si>
    <t>H'cap</t>
  </si>
  <si>
    <t>R1in</t>
  </si>
  <si>
    <t>R1</t>
  </si>
  <si>
    <t>Bin</t>
  </si>
  <si>
    <t>B</t>
  </si>
  <si>
    <t>Fin</t>
  </si>
  <si>
    <t>R2</t>
  </si>
  <si>
    <t>Total</t>
  </si>
  <si>
    <t>Pos</t>
  </si>
  <si>
    <t>dnf</t>
  </si>
  <si>
    <t>Nancy Rawden</t>
  </si>
  <si>
    <t>Mike Dunmore</t>
  </si>
  <si>
    <t>Mark Herd</t>
  </si>
  <si>
    <t>Ed Morton</t>
  </si>
  <si>
    <t>Robert Rickman</t>
  </si>
  <si>
    <t>Ben Williams</t>
  </si>
  <si>
    <t>Ben Johnson</t>
  </si>
  <si>
    <t>Hanno Nickau</t>
  </si>
  <si>
    <t>Crispin Hetherington</t>
  </si>
  <si>
    <t>P1</t>
  </si>
  <si>
    <t>Liz</t>
  </si>
  <si>
    <t>Bernard Scanlan</t>
  </si>
  <si>
    <t>James McLaughlin</t>
  </si>
  <si>
    <t>Helen Peach</t>
  </si>
  <si>
    <t>Jude Craft</t>
  </si>
  <si>
    <t>Andy Sears</t>
  </si>
  <si>
    <t>Marie-Anne Fischer</t>
  </si>
  <si>
    <t>Sophie Whitworth</t>
  </si>
  <si>
    <t>John Clements</t>
  </si>
  <si>
    <t>Robbie Phillips</t>
  </si>
  <si>
    <t>Sarah</t>
  </si>
  <si>
    <t>Mike Whitworth</t>
  </si>
  <si>
    <t>P2</t>
  </si>
  <si>
    <t>P3</t>
  </si>
  <si>
    <t>R3</t>
  </si>
  <si>
    <t>Matt Davis</t>
  </si>
  <si>
    <t>Andrea Demarchi</t>
  </si>
  <si>
    <t>Andrew Gibson</t>
  </si>
  <si>
    <t>Patrick Grant</t>
  </si>
  <si>
    <t>James Griffiths</t>
  </si>
  <si>
    <t>Sarah Grylls</t>
  </si>
  <si>
    <t>David Jackson</t>
  </si>
  <si>
    <t>Simon Johnson</t>
  </si>
  <si>
    <t>David Marriott</t>
  </si>
  <si>
    <t>Matt Powell</t>
  </si>
  <si>
    <t>Dominic Rorke</t>
  </si>
  <si>
    <t>Paul Wolf</t>
  </si>
  <si>
    <t>P4</t>
  </si>
  <si>
    <t>Geoff Raynham (g)</t>
  </si>
  <si>
    <t>Sarah P (g)</t>
  </si>
  <si>
    <t>David Burton (g)</t>
  </si>
  <si>
    <t>Frank Bailey (g)</t>
  </si>
  <si>
    <t>Peter (Dip) (g)</t>
  </si>
  <si>
    <t>Martyn (g)</t>
  </si>
  <si>
    <t>Dan (g)</t>
  </si>
  <si>
    <t>Jo Cholerton (g)</t>
  </si>
  <si>
    <t>Jack Walker (g)</t>
  </si>
  <si>
    <t>Rachel Sandford (g)</t>
  </si>
  <si>
    <t>Vince Walker (g)</t>
  </si>
  <si>
    <t>P5</t>
  </si>
  <si>
    <t>R4</t>
  </si>
  <si>
    <t>R5</t>
  </si>
  <si>
    <t>P6</t>
  </si>
  <si>
    <t>R6</t>
  </si>
  <si>
    <t>P7</t>
  </si>
  <si>
    <t>Ollie Bates</t>
  </si>
  <si>
    <t>Bob Green (g)</t>
  </si>
  <si>
    <t>P8</t>
  </si>
  <si>
    <t>R7</t>
  </si>
  <si>
    <t>R8</t>
  </si>
  <si>
    <t>Alfonso (g)</t>
  </si>
  <si>
    <t>R9</t>
  </si>
  <si>
    <t>P9</t>
  </si>
  <si>
    <t>Emma Riggs</t>
  </si>
  <si>
    <t>best</t>
  </si>
  <si>
    <t>h'cap</t>
  </si>
  <si>
    <t>start</t>
  </si>
  <si>
    <t>avg</t>
  </si>
  <si>
    <t>Time</t>
  </si>
  <si>
    <t/>
  </si>
  <si>
    <t>Paul</t>
  </si>
  <si>
    <t>Simone</t>
  </si>
  <si>
    <t>Jenner</t>
  </si>
  <si>
    <t>Sue</t>
  </si>
  <si>
    <t>Richard Oram</t>
  </si>
  <si>
    <t>Bill</t>
  </si>
  <si>
    <t>NN</t>
  </si>
  <si>
    <t>year</t>
  </si>
  <si>
    <t>Adam Barnett</t>
  </si>
  <si>
    <t>Anette Hack</t>
  </si>
  <si>
    <t>Iona Robertson</t>
  </si>
  <si>
    <t>Kate Robson</t>
  </si>
  <si>
    <t>Martin Dunmore</t>
  </si>
  <si>
    <t>Rob Linnell</t>
  </si>
  <si>
    <t>SarahJoy Leitch</t>
  </si>
  <si>
    <t>Steve McKeever</t>
  </si>
  <si>
    <t>Stuart Staples</t>
  </si>
  <si>
    <t>Z</t>
  </si>
  <si>
    <t>RH</t>
  </si>
  <si>
    <t>Vincci Lau</t>
  </si>
  <si>
    <t>Start</t>
  </si>
  <si>
    <t>Run 1 in</t>
  </si>
  <si>
    <t>Bike in</t>
  </si>
  <si>
    <t>Finish</t>
  </si>
  <si>
    <t>I the undersigned, absolve Oxford Tri and all its members from all responsibility for anything that might happen as a result of this Bar race training event/open water swim. All goods, possessions etc. are my sole responsibility and I understand that I should take full care of them.</t>
  </si>
  <si>
    <t>Print Name</t>
  </si>
  <si>
    <t>Signature</t>
  </si>
  <si>
    <t>Date</t>
  </si>
  <si>
    <t>Paid</t>
  </si>
  <si>
    <t>Paul Evans</t>
  </si>
  <si>
    <t>Sue Helm</t>
  </si>
  <si>
    <t>date</t>
  </si>
  <si>
    <t>timekeepers</t>
  </si>
  <si>
    <t>David Hallsworth</t>
  </si>
  <si>
    <t>Run 2 in</t>
  </si>
  <si>
    <t>Bike 1 in</t>
  </si>
  <si>
    <t>Bike 2 in</t>
  </si>
  <si>
    <t>Julian Bradwell</t>
  </si>
  <si>
    <t>Martyn Morris</t>
  </si>
  <si>
    <t>Simon Bramhold</t>
  </si>
  <si>
    <t>Orlando Warner</t>
  </si>
  <si>
    <t>Jerry Greatorex</t>
  </si>
  <si>
    <t>Robert Cheetham</t>
  </si>
  <si>
    <t>Emma Fonsecca</t>
  </si>
  <si>
    <t>T</t>
  </si>
  <si>
    <t>PT</t>
  </si>
  <si>
    <t>y</t>
  </si>
  <si>
    <t>Jim McConnel</t>
  </si>
  <si>
    <t>John Worth (g)</t>
  </si>
  <si>
    <t>Jim Thorn</t>
  </si>
  <si>
    <t>Simon Nickau</t>
  </si>
  <si>
    <t>Mark Rickinson</t>
  </si>
  <si>
    <t>Giles Chalk (g)</t>
  </si>
  <si>
    <t>Emma-Kate Lidbury (g)</t>
  </si>
  <si>
    <t>Neville Baker (g)</t>
  </si>
  <si>
    <t>Nicola Howes</t>
  </si>
  <si>
    <t>Greg Pullum</t>
  </si>
  <si>
    <t>Lauren Davies</t>
  </si>
  <si>
    <t>Sean Nicolle</t>
  </si>
  <si>
    <t>Niamh McEntee</t>
  </si>
  <si>
    <t>Richard Allen</t>
  </si>
  <si>
    <t>Roger Browne</t>
  </si>
  <si>
    <t>Gavin Allinson</t>
  </si>
  <si>
    <t>Relay - Stuart - Holly</t>
  </si>
  <si>
    <t>(best 5 of 9)</t>
  </si>
  <si>
    <t>prov</t>
  </si>
  <si>
    <t>Rob Strachan</t>
  </si>
  <si>
    <t>Heather Grimes</t>
  </si>
  <si>
    <t>Annette Hack</t>
  </si>
  <si>
    <t>Emma Fonseca</t>
  </si>
  <si>
    <t>Robert Cheatham</t>
  </si>
  <si>
    <t>Holly/Stuart</t>
  </si>
  <si>
    <t>Dave Hallsworth</t>
  </si>
  <si>
    <t>PB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</si>
</sst>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]:ss"/>
    <numFmt numFmtId="165" formatCode="0.0"/>
    <numFmt numFmtId="166" formatCode="dd/mm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h:mm:ss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0" xfId="0" applyNumberFormat="1" applyFill="1" applyAlignment="1">
      <alignment/>
    </xf>
    <xf numFmtId="164" fontId="3" fillId="3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1" fontId="0" fillId="3" borderId="0" xfId="0" applyNumberFormat="1" applyFill="1" applyBorder="1" applyAlignment="1" applyProtection="1">
      <alignment/>
      <protection/>
    </xf>
    <xf numFmtId="21" fontId="0" fillId="3" borderId="0" xfId="0" applyNumberFormat="1" applyFill="1" applyBorder="1" applyAlignment="1" applyProtection="1">
      <alignment/>
      <protection locked="0"/>
    </xf>
    <xf numFmtId="164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CC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138"/>
  <sheetViews>
    <sheetView workbookViewId="0" topLeftCell="A1">
      <pane xSplit="2" ySplit="1" topLeftCell="C3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30" sqref="Q30"/>
    </sheetView>
  </sheetViews>
  <sheetFormatPr defaultColWidth="9.140625" defaultRowHeight="12.75"/>
  <cols>
    <col min="1" max="1" width="20.00390625" style="0" customWidth="1"/>
    <col min="2" max="2" width="6.00390625" style="0" customWidth="1"/>
    <col min="3" max="3" width="7.00390625" style="0" bestFit="1" customWidth="1"/>
    <col min="4" max="7" width="7.00390625" style="3" bestFit="1" customWidth="1"/>
    <col min="8" max="9" width="6.8515625" style="3" bestFit="1" customWidth="1"/>
    <col min="10" max="10" width="7.00390625" style="3" bestFit="1" customWidth="1"/>
    <col min="11" max="11" width="6.8515625" style="3" bestFit="1" customWidth="1"/>
    <col min="12" max="12" width="7.00390625" style="0" bestFit="1" customWidth="1"/>
    <col min="13" max="15" width="7.28125" style="0" customWidth="1"/>
    <col min="16" max="16" width="9.421875" style="0" bestFit="1" customWidth="1"/>
    <col min="18" max="18" width="4.28125" style="0" customWidth="1"/>
  </cols>
  <sheetData>
    <row r="1" spans="1:17" ht="12.75">
      <c r="A1" s="1" t="s">
        <v>1</v>
      </c>
      <c r="B1" s="1" t="s">
        <v>90</v>
      </c>
      <c r="C1" s="8" t="s">
        <v>5</v>
      </c>
      <c r="D1" s="8" t="s">
        <v>9</v>
      </c>
      <c r="E1" s="8" t="s">
        <v>37</v>
      </c>
      <c r="F1" s="8" t="s">
        <v>63</v>
      </c>
      <c r="G1" s="8" t="s">
        <v>64</v>
      </c>
      <c r="H1" s="8" t="s">
        <v>66</v>
      </c>
      <c r="I1" s="8" t="s">
        <v>71</v>
      </c>
      <c r="J1" s="8" t="s">
        <v>72</v>
      </c>
      <c r="K1" s="8" t="s">
        <v>74</v>
      </c>
      <c r="L1" s="8" t="s">
        <v>101</v>
      </c>
      <c r="M1" s="8" t="s">
        <v>80</v>
      </c>
      <c r="N1" s="8" t="s">
        <v>77</v>
      </c>
      <c r="O1" s="8" t="s">
        <v>78</v>
      </c>
      <c r="P1" s="8" t="s">
        <v>148</v>
      </c>
      <c r="Q1" s="8"/>
    </row>
    <row r="2" spans="1:16" ht="12.75">
      <c r="A2" t="s">
        <v>142</v>
      </c>
      <c r="B2">
        <v>2005</v>
      </c>
      <c r="C2" s="6">
        <f>IF(ISERROR(VLOOKUP($A2,'3-5-05'!$B$2:$P$95,13,FALSE)),"",VLOOKUP($A2,'3-5-05'!$B$2:$P$95,13,FALSE))</f>
      </c>
      <c r="D2" s="6">
        <f>IF(ISERROR(VLOOKUP($A2,'17-5-05'!$B$2:$P$95,13,FALSE)),"",VLOOKUP($A2,'17-5-05'!$B$2:$P$95,13,FALSE))</f>
      </c>
      <c r="E2" s="6">
        <f>IF(ISERROR(VLOOKUP($A2,'31-5-05'!$B$2:$P$95,13,FALSE)),"",VLOOKUP($A2,'31-5-05'!$B$2:$P$95,13,FALSE))</f>
      </c>
      <c r="F2" s="6">
        <f>IF(ISERROR(VLOOKUP($A2,'14-6-05'!$B$2:$P$95,13,FALSE)),"",VLOOKUP($A2,'14-6-05'!$B$2:$P$95,13,FALSE))</f>
      </c>
      <c r="G2" s="6">
        <f>IF(ISERROR(VLOOKUP($A2,'28-6-05'!$B$2:$P$88,13,FALSE)),"",VLOOKUP($A2,'28-6-05'!$B$2:$P$88,13,FALSE))</f>
      </c>
      <c r="H2" s="6">
        <f>IF(ISERROR(VLOOKUP($A2,'12-7-05'!$B$2:$P$89,13,FALSE)),"",VLOOKUP($A2,'12-7-05'!$B$2:$P$89,13,FALSE))</f>
      </c>
      <c r="I2" s="6">
        <f>IF(ISERROR(VLOOKUP($A2,'26-7-05'!$B$2:$P$86,13,FALSE)),"",VLOOKUP($A2,'26-7-05'!$B$2:$P$86,13,FALSE))</f>
      </c>
      <c r="J2" s="6">
        <f>IF(ISERROR(VLOOKUP($A2,'9-8-05'!$B$2:$P$69,13,FALSE)),"",VLOOKUP($A2,'9-8-05'!$B$2:$P$69,13,FALSE))</f>
      </c>
      <c r="K2" s="6">
        <f>IF(ISERROR(VLOOKUP($A2,'23-8-05'!$B$2:$P$86,13,FALSE)),"",VLOOKUP($A2,'23-8-05'!$B$2:$P$86,13,FALSE))</f>
        <v>0.05390046296296296</v>
      </c>
      <c r="L2" s="6">
        <f>IF(ISERROR(VLOOKUP($A2,'30-8-05'!$B$2:$P$86,13,FALSE)),"",VLOOKUP($A2,'30-8-05'!$B$2:$P$86,13,FALSE))</f>
      </c>
      <c r="M2" s="6">
        <f>AVERAGE(L2,K2,J2,I2,H2,G2,F2,E2,D2,C2)</f>
        <v>0.05390046296296296</v>
      </c>
      <c r="N2" s="6">
        <f>MIN(L2,K2,J2,I2,H2,G2,F2,E2,D2,C2)</f>
        <v>0.05390046296296296</v>
      </c>
      <c r="O2" s="6">
        <f aca="true" t="shared" si="0" ref="O2:O122">TIMEVALUE("1:20:00")-(M2+N2)/2</f>
        <v>0.00165509259259259</v>
      </c>
      <c r="P2" s="13">
        <f aca="true" t="shared" si="1" ref="P2:P54">TIMEVALUE("18:50:00")+O2</f>
        <v>0.7863773148148148</v>
      </c>
    </row>
    <row r="3" spans="1:16" ht="12.75">
      <c r="A3" t="s">
        <v>138</v>
      </c>
      <c r="B3">
        <v>2005</v>
      </c>
      <c r="C3" s="6">
        <f>IF(ISERROR(VLOOKUP($A3,'3-5-05'!$B$2:$P$95,13,FALSE)),"",VLOOKUP($A3,'3-5-05'!$B$2:$P$95,13,FALSE))</f>
      </c>
      <c r="D3" s="6">
        <f>IF(ISERROR(VLOOKUP($A3,'17-5-05'!$B$2:$P$95,13,FALSE)),"",VLOOKUP($A3,'17-5-05'!$B$2:$P$95,13,FALSE))</f>
      </c>
      <c r="E3" s="6">
        <f>IF(ISERROR(VLOOKUP($A3,'31-5-05'!$B$2:$P$95,13,FALSE)),"",VLOOKUP($A3,'31-5-05'!$B$2:$P$95,13,FALSE))</f>
      </c>
      <c r="F3" s="6">
        <f>IF(ISERROR(VLOOKUP($A3,'14-6-05'!$B$2:$P$95,13,FALSE)),"",VLOOKUP($A3,'14-6-05'!$B$2:$P$95,13,FALSE))</f>
      </c>
      <c r="G3" s="6">
        <f>IF(ISERROR(VLOOKUP($A3,'28-6-05'!$B$2:$P$88,13,FALSE)),"",VLOOKUP($A3,'28-6-05'!$B$2:$P$88,13,FALSE))</f>
      </c>
      <c r="H3" s="6">
        <f>IF(ISERROR(VLOOKUP($A3,'12-7-05'!$B$2:$P$89,13,FALSE)),"",VLOOKUP($A3,'12-7-05'!$B$2:$P$89,13,FALSE))</f>
      </c>
      <c r="I3" s="6">
        <f>IF(ISERROR(VLOOKUP($A3,'26-7-05'!$B$2:$P$86,13,FALSE)),"",VLOOKUP($A3,'26-7-05'!$B$2:$P$86,13,FALSE))</f>
        <v>0.0521875</v>
      </c>
      <c r="J3" s="6">
        <f>IF(ISERROR(VLOOKUP($A3,'9-8-05'!$B$2:$P$69,13,FALSE)),"",VLOOKUP($A3,'9-8-05'!$B$2:$P$69,13,FALSE))</f>
      </c>
      <c r="K3" s="6">
        <f>IF(ISERROR(VLOOKUP($A3,'23-8-05'!$B$2:$P$86,13,FALSE)),"",VLOOKUP($A3,'23-8-05'!$B$2:$P$86,13,FALSE))</f>
        <v>0.05046296296296296</v>
      </c>
      <c r="L3" s="6" t="str">
        <f>IF(ISERROR(VLOOKUP($A3,'30-8-05'!$B$2:$P$86,13,FALSE)),"",VLOOKUP($A3,'30-8-05'!$B$2:$P$86,13,FALSE))</f>
        <v>dnf</v>
      </c>
      <c r="M3" s="6">
        <f aca="true" t="shared" si="2" ref="M3:M53">AVERAGE(L3,K3,J3,I3,H3,G3,F3,E3,D3,C3)</f>
        <v>0.05132523148148148</v>
      </c>
      <c r="N3" s="6">
        <f aca="true" t="shared" si="3" ref="N3:N55">MIN(L3,K3,J3,I3,H3,G3,F3,E3,D3,C3)</f>
        <v>0.05046296296296296</v>
      </c>
      <c r="O3" s="6">
        <f aca="true" t="shared" si="4" ref="O3:O16">TIMEVALUE("1:20:00")-(M3+N3)/2</f>
        <v>0.004661458333333333</v>
      </c>
      <c r="P3" s="13">
        <f t="shared" si="1"/>
        <v>0.7893836805555555</v>
      </c>
    </row>
    <row r="4" spans="1:16" ht="12.75">
      <c r="A4" t="s">
        <v>113</v>
      </c>
      <c r="B4">
        <v>2005</v>
      </c>
      <c r="C4" s="6">
        <f>IF(ISERROR(VLOOKUP($A4,'3-5-05'!$B$2:$P$95,13,FALSE)),"",VLOOKUP($A4,'3-5-05'!$B$2:$P$95,13,FALSE))</f>
        <v>0.05049768518518519</v>
      </c>
      <c r="D4" s="6">
        <f>IF(ISERROR(VLOOKUP($A4,'17-5-05'!$B$2:$P$95,13,FALSE)),"",VLOOKUP($A4,'17-5-05'!$B$2:$P$95,13,FALSE))</f>
      </c>
      <c r="E4" s="6">
        <f>IF(ISERROR(VLOOKUP($A4,'31-5-05'!$B$2:$P$95,13,FALSE)),"",VLOOKUP($A4,'31-5-05'!$B$2:$P$95,13,FALSE))</f>
      </c>
      <c r="F4" s="6">
        <f>IF(ISERROR(VLOOKUP($A4,'14-6-05'!$B$2:$P$95,13,FALSE)),"",VLOOKUP($A4,'14-6-05'!$B$2:$P$95,13,FALSE))</f>
      </c>
      <c r="G4" s="6">
        <f>IF(ISERROR(VLOOKUP($A4,'28-6-05'!$B$2:$P$88,13,FALSE)),"",VLOOKUP($A4,'28-6-05'!$B$2:$P$88,13,FALSE))</f>
      </c>
      <c r="H4" s="6">
        <f>IF(ISERROR(VLOOKUP($A4,'12-7-05'!$B$2:$P$89,13,FALSE)),"",VLOOKUP($A4,'12-7-05'!$B$2:$P$89,13,FALSE))</f>
      </c>
      <c r="I4" s="6">
        <f>IF(ISERROR(VLOOKUP($A4,'26-7-05'!$B$2:$P$86,13,FALSE)),"",VLOOKUP($A4,'26-7-05'!$B$2:$P$86,13,FALSE))</f>
      </c>
      <c r="J4" s="6">
        <f>IF(ISERROR(VLOOKUP($A4,'9-8-05'!$B$2:$P$69,13,FALSE)),"",VLOOKUP($A4,'9-8-05'!$B$2:$P$69,13,FALSE))</f>
      </c>
      <c r="K4" s="6">
        <f>IF(ISERROR(VLOOKUP($A4,'23-8-05'!$B$2:$P$86,13,FALSE)),"",VLOOKUP($A4,'23-8-05'!$B$2:$P$86,13,FALSE))</f>
      </c>
      <c r="L4" s="6">
        <f>IF(ISERROR(VLOOKUP($A4,'30-8-05'!$B$2:$P$86,13,FALSE)),"",VLOOKUP($A4,'30-8-05'!$B$2:$P$86,13,FALSE))</f>
      </c>
      <c r="M4" s="6">
        <f t="shared" si="2"/>
        <v>0.05049768518518519</v>
      </c>
      <c r="N4" s="6">
        <f t="shared" si="3"/>
        <v>0.05049768518518519</v>
      </c>
      <c r="O4" s="6">
        <f t="shared" si="4"/>
        <v>0.005057870370370365</v>
      </c>
      <c r="P4" s="13">
        <f t="shared" si="1"/>
        <v>0.7897800925925926</v>
      </c>
    </row>
    <row r="5" spans="1:16" ht="12.75">
      <c r="A5" t="s">
        <v>43</v>
      </c>
      <c r="B5">
        <v>2005</v>
      </c>
      <c r="C5" s="6">
        <f>IF(ISERROR(VLOOKUP($A5,'3-5-05'!$B$2:$P$95,13,FALSE)),"",VLOOKUP($A5,'3-5-05'!$B$2:$P$95,13,FALSE))</f>
      </c>
      <c r="D5" s="6">
        <f>IF(ISERROR(VLOOKUP($A5,'17-5-05'!$B$2:$P$95,13,FALSE)),"",VLOOKUP($A5,'17-5-05'!$B$2:$P$95,13,FALSE))</f>
      </c>
      <c r="E5" s="6">
        <f>IF(ISERROR(VLOOKUP($A5,'31-5-05'!$B$2:$P$95,13,FALSE)),"",VLOOKUP($A5,'31-5-05'!$B$2:$P$95,13,FALSE))</f>
      </c>
      <c r="F5" s="6">
        <f>IF(ISERROR(VLOOKUP($A5,'14-6-05'!$B$2:$P$95,13,FALSE)),"",VLOOKUP($A5,'14-6-05'!$B$2:$P$95,13,FALSE))</f>
        <v>0.049166666666666664</v>
      </c>
      <c r="G5" s="6">
        <f>IF(ISERROR(VLOOKUP($A5,'28-6-05'!$B$2:$P$88,13,FALSE)),"",VLOOKUP($A5,'28-6-05'!$B$2:$P$88,13,FALSE))</f>
      </c>
      <c r="H5" s="6">
        <f>IF(ISERROR(VLOOKUP($A5,'12-7-05'!$B$2:$P$89,13,FALSE)),"",VLOOKUP($A5,'12-7-05'!$B$2:$P$89,13,FALSE))</f>
        <v>0.049629629629629635</v>
      </c>
      <c r="I5" s="6">
        <f>IF(ISERROR(VLOOKUP($A5,'26-7-05'!$B$2:$P$86,13,FALSE)),"",VLOOKUP($A5,'26-7-05'!$B$2:$P$86,13,FALSE))</f>
      </c>
      <c r="J5" s="6">
        <f>IF(ISERROR(VLOOKUP($A5,'9-8-05'!$B$2:$P$69,13,FALSE)),"",VLOOKUP($A5,'9-8-05'!$B$2:$P$69,13,FALSE))</f>
      </c>
      <c r="K5" s="6">
        <f>IF(ISERROR(VLOOKUP($A5,'23-8-05'!$B$2:$P$86,13,FALSE)),"",VLOOKUP($A5,'23-8-05'!$B$2:$P$86,13,FALSE))</f>
      </c>
      <c r="L5" s="6">
        <f>IF(ISERROR(VLOOKUP($A5,'30-8-05'!$B$2:$P$86,13,FALSE)),"",VLOOKUP($A5,'30-8-05'!$B$2:$P$86,13,FALSE))</f>
      </c>
      <c r="M5" s="6">
        <f t="shared" si="2"/>
        <v>0.04939814814814815</v>
      </c>
      <c r="N5" s="6">
        <f t="shared" si="3"/>
        <v>0.049166666666666664</v>
      </c>
      <c r="O5" s="6">
        <f t="shared" si="4"/>
        <v>0.006273148148148146</v>
      </c>
      <c r="P5" s="13">
        <f t="shared" si="1"/>
        <v>0.7909953703703704</v>
      </c>
    </row>
    <row r="6" spans="1:16" ht="12.75">
      <c r="A6" t="s">
        <v>51</v>
      </c>
      <c r="B6">
        <v>2005</v>
      </c>
      <c r="C6" s="6">
        <f>IF(ISERROR(VLOOKUP($A6,'3-5-05'!$B$2:$P$95,13,FALSE)),"",VLOOKUP($A6,'3-5-05'!$B$2:$P$95,13,FALSE))</f>
      </c>
      <c r="D6" s="6">
        <f>IF(ISERROR(VLOOKUP($A6,'17-5-05'!$B$2:$P$95,13,FALSE)),"",VLOOKUP($A6,'17-5-05'!$B$2:$P$95,13,FALSE))</f>
      </c>
      <c r="E6" s="6">
        <f>IF(ISERROR(VLOOKUP($A6,'31-5-05'!$B$2:$P$95,13,FALSE)),"",VLOOKUP($A6,'31-5-05'!$B$2:$P$95,13,FALSE))</f>
      </c>
      <c r="F6" s="6">
        <f>IF(ISERROR(VLOOKUP($A6,'14-6-05'!$B$2:$P$95,13,FALSE)),"",VLOOKUP($A6,'14-6-05'!$B$2:$P$95,13,FALSE))</f>
        <v>0.047476851851851846</v>
      </c>
      <c r="G6" s="6">
        <f>IF(ISERROR(VLOOKUP($A6,'28-6-05'!$B$2:$P$88,13,FALSE)),"",VLOOKUP($A6,'28-6-05'!$B$2:$P$88,13,FALSE))</f>
      </c>
      <c r="H6" s="6" t="str">
        <f>IF(ISERROR(VLOOKUP($A6,'12-7-05'!$B$2:$P$89,13,FALSE)),"",VLOOKUP($A6,'12-7-05'!$B$2:$P$89,13,FALSE))</f>
        <v>dnf</v>
      </c>
      <c r="I6" s="6">
        <f>IF(ISERROR(VLOOKUP($A6,'26-7-05'!$B$2:$P$86,13,FALSE)),"",VLOOKUP($A6,'26-7-05'!$B$2:$P$86,13,FALSE))</f>
      </c>
      <c r="J6" s="6">
        <f>IF(ISERROR(VLOOKUP($A6,'9-8-05'!$B$2:$P$69,13,FALSE)),"",VLOOKUP($A6,'9-8-05'!$B$2:$P$69,13,FALSE))</f>
      </c>
      <c r="K6" s="6">
        <f>IF(ISERROR(VLOOKUP($A6,'23-8-05'!$B$2:$P$86,13,FALSE)),"",VLOOKUP($A6,'23-8-05'!$B$2:$P$86,13,FALSE))</f>
      </c>
      <c r="L6" s="6">
        <f>IF(ISERROR(VLOOKUP($A6,'30-8-05'!$B$2:$P$86,13,FALSE)),"",VLOOKUP($A6,'30-8-05'!$B$2:$P$86,13,FALSE))</f>
      </c>
      <c r="M6" s="6">
        <f t="shared" si="2"/>
        <v>0.047476851851851846</v>
      </c>
      <c r="N6" s="6">
        <f t="shared" si="3"/>
        <v>0.047476851851851846</v>
      </c>
      <c r="O6" s="6">
        <f t="shared" si="4"/>
        <v>0.008078703703703706</v>
      </c>
      <c r="P6" s="13">
        <f t="shared" si="1"/>
        <v>0.7928009259259259</v>
      </c>
    </row>
    <row r="7" spans="1:16" ht="12.75">
      <c r="A7" t="s">
        <v>139</v>
      </c>
      <c r="B7">
        <v>2005</v>
      </c>
      <c r="C7" s="6">
        <f>IF(ISERROR(VLOOKUP($A7,'3-5-05'!$B$2:$P$95,13,FALSE)),"",VLOOKUP($A7,'3-5-05'!$B$2:$P$95,13,FALSE))</f>
      </c>
      <c r="D7" s="6">
        <f>IF(ISERROR(VLOOKUP($A7,'17-5-05'!$B$2:$P$95,13,FALSE)),"",VLOOKUP($A7,'17-5-05'!$B$2:$P$95,13,FALSE))</f>
      </c>
      <c r="E7" s="6">
        <f>IF(ISERROR(VLOOKUP($A7,'31-5-05'!$B$2:$P$95,13,FALSE)),"",VLOOKUP($A7,'31-5-05'!$B$2:$P$95,13,FALSE))</f>
      </c>
      <c r="F7" s="6">
        <f>IF(ISERROR(VLOOKUP($A7,'14-6-05'!$B$2:$P$95,13,FALSE)),"",VLOOKUP($A7,'14-6-05'!$B$2:$P$95,13,FALSE))</f>
      </c>
      <c r="G7" s="6">
        <f>IF(ISERROR(VLOOKUP($A7,'28-6-05'!$B$2:$P$88,13,FALSE)),"",VLOOKUP($A7,'28-6-05'!$B$2:$P$88,13,FALSE))</f>
      </c>
      <c r="H7" s="6">
        <f>IF(ISERROR(VLOOKUP($A7,'12-7-05'!$B$2:$P$89,13,FALSE)),"",VLOOKUP($A7,'12-7-05'!$B$2:$P$89,13,FALSE))</f>
      </c>
      <c r="I7" s="6">
        <f>IF(ISERROR(VLOOKUP($A7,'26-7-05'!$B$2:$P$86,13,FALSE)),"",VLOOKUP($A7,'26-7-05'!$B$2:$P$86,13,FALSE))</f>
      </c>
      <c r="J7" s="6">
        <f>IF(ISERROR(VLOOKUP($A7,'9-8-05'!$B$2:$P$69,13,FALSE)),"",VLOOKUP($A7,'9-8-05'!$B$2:$P$69,13,FALSE))</f>
        <v>0.04704861111111111</v>
      </c>
      <c r="K7" s="6">
        <f>IF(ISERROR(VLOOKUP($A7,'23-8-05'!$B$2:$P$86,13,FALSE)),"",VLOOKUP($A7,'23-8-05'!$B$2:$P$86,13,FALSE))</f>
      </c>
      <c r="L7" s="6">
        <f>IF(ISERROR(VLOOKUP($A7,'30-8-05'!$B$2:$P$86,13,FALSE)),"",VLOOKUP($A7,'30-8-05'!$B$2:$P$86,13,FALSE))</f>
        <v>0.045868055555555565</v>
      </c>
      <c r="M7" s="6">
        <f t="shared" si="2"/>
        <v>0.04645833333333334</v>
      </c>
      <c r="N7" s="6">
        <f t="shared" si="3"/>
        <v>0.045868055555555565</v>
      </c>
      <c r="O7" s="6">
        <f t="shared" si="4"/>
        <v>0.009392361111111101</v>
      </c>
      <c r="P7" s="13">
        <f t="shared" si="1"/>
        <v>0.7941145833333333</v>
      </c>
    </row>
    <row r="8" spans="1:16" ht="12.75">
      <c r="A8" t="s">
        <v>126</v>
      </c>
      <c r="B8">
        <v>2005</v>
      </c>
      <c r="C8" s="6">
        <f>IF(ISERROR(VLOOKUP($A8,'3-5-05'!$B$2:$P$95,13,FALSE)),"",VLOOKUP($A8,'3-5-05'!$B$2:$P$95,13,FALSE))</f>
      </c>
      <c r="D8" s="6">
        <f>IF(ISERROR(VLOOKUP($A8,'17-5-05'!$B$2:$P$95,13,FALSE)),"",VLOOKUP($A8,'17-5-05'!$B$2:$P$95,13,FALSE))</f>
      </c>
      <c r="E8" s="6">
        <f>IF(ISERROR(VLOOKUP($A8,'31-5-05'!$B$2:$P$95,13,FALSE)),"",VLOOKUP($A8,'31-5-05'!$B$2:$P$95,13,FALSE))</f>
      </c>
      <c r="F8" s="6">
        <f>IF(ISERROR(VLOOKUP($A8,'14-6-05'!$B$2:$P$95,13,FALSE)),"",VLOOKUP($A8,'14-6-05'!$B$2:$P$95,13,FALSE))</f>
        <v>0.04725694444444444</v>
      </c>
      <c r="G8" s="6">
        <f>IF(ISERROR(VLOOKUP($A8,'28-6-05'!$B$2:$P$88,13,FALSE)),"",VLOOKUP($A8,'28-6-05'!$B$2:$P$88,13,FALSE))</f>
        <v>0.04802083333333334</v>
      </c>
      <c r="H8" s="6">
        <f>IF(ISERROR(VLOOKUP($A8,'12-7-05'!$B$2:$P$89,13,FALSE)),"",VLOOKUP($A8,'12-7-05'!$B$2:$P$89,13,FALSE))</f>
      </c>
      <c r="I8" s="6">
        <f>IF(ISERROR(VLOOKUP($A8,'26-7-05'!$B$2:$P$86,13,FALSE)),"",VLOOKUP($A8,'26-7-05'!$B$2:$P$86,13,FALSE))</f>
      </c>
      <c r="J8" s="6">
        <f>IF(ISERROR(VLOOKUP($A8,'9-8-05'!$B$2:$P$69,13,FALSE)),"",VLOOKUP($A8,'9-8-05'!$B$2:$P$69,13,FALSE))</f>
      </c>
      <c r="K8" s="6">
        <f>IF(ISERROR(VLOOKUP($A8,'23-8-05'!$B$2:$P$86,13,FALSE)),"",VLOOKUP($A8,'23-8-05'!$B$2:$P$86,13,FALSE))</f>
        <v>0.04525462962962963</v>
      </c>
      <c r="L8" s="6">
        <f>IF(ISERROR(VLOOKUP($A8,'30-8-05'!$B$2:$P$86,13,FALSE)),"",VLOOKUP($A8,'30-8-05'!$B$2:$P$86,13,FALSE))</f>
      </c>
      <c r="M8" s="6">
        <f>AVERAGE(L8,K8,J8,I8,H8,G8,F8,E8,D8,C8)</f>
        <v>0.046844135802469135</v>
      </c>
      <c r="N8" s="6">
        <f>MIN(L8,K8,J8,I8,H8,G8,F8,E8,D8,C8)</f>
        <v>0.04525462962962963</v>
      </c>
      <c r="O8" s="6">
        <f t="shared" si="4"/>
        <v>0.009506172839506166</v>
      </c>
      <c r="P8" s="13">
        <f t="shared" si="1"/>
        <v>0.7942283950617284</v>
      </c>
    </row>
    <row r="9" spans="1:16" ht="12.75">
      <c r="A9" t="s">
        <v>38</v>
      </c>
      <c r="B9">
        <v>2005</v>
      </c>
      <c r="C9" s="6">
        <f>IF(ISERROR(VLOOKUP($A9,'3-5-05'!$B$2:$P$95,13,FALSE)),"",VLOOKUP($A9,'3-5-05'!$B$2:$P$95,13,FALSE))</f>
        <v>0.046585648148148154</v>
      </c>
      <c r="D9" s="6">
        <f>IF(ISERROR(VLOOKUP($A9,'17-5-05'!$B$2:$P$95,13,FALSE)),"",VLOOKUP($A9,'17-5-05'!$B$2:$P$95,13,FALSE))</f>
      </c>
      <c r="E9" s="6">
        <f>IF(ISERROR(VLOOKUP($A9,'31-5-05'!$B$2:$P$95,13,FALSE)),"",VLOOKUP($A9,'31-5-05'!$B$2:$P$95,13,FALSE))</f>
        <v>0.04594907407407407</v>
      </c>
      <c r="F9" s="6">
        <f>IF(ISERROR(VLOOKUP($A9,'14-6-05'!$B$2:$P$95,13,FALSE)),"",VLOOKUP($A9,'14-6-05'!$B$2:$P$95,13,FALSE))</f>
        <v>0.0454861111111111</v>
      </c>
      <c r="G9" s="6">
        <f>IF(ISERROR(VLOOKUP($A9,'28-6-05'!$B$2:$P$88,13,FALSE)),"",VLOOKUP($A9,'28-6-05'!$B$2:$P$88,13,FALSE))</f>
      </c>
      <c r="H9" s="6">
        <f>IF(ISERROR(VLOOKUP($A9,'12-7-05'!$B$2:$P$89,13,FALSE)),"",VLOOKUP($A9,'12-7-05'!$B$2:$P$89,13,FALSE))</f>
      </c>
      <c r="I9" s="6">
        <f>IF(ISERROR(VLOOKUP($A9,'26-7-05'!$B$2:$P$86,13,FALSE)),"",VLOOKUP($A9,'26-7-05'!$B$2:$P$86,13,FALSE))</f>
      </c>
      <c r="J9" s="6">
        <f>IF(ISERROR(VLOOKUP($A9,'9-8-05'!$B$2:$P$69,13,FALSE)),"",VLOOKUP($A9,'9-8-05'!$B$2:$P$69,13,FALSE))</f>
        <v>0.048553240740740744</v>
      </c>
      <c r="K9" s="6">
        <f>IF(ISERROR(VLOOKUP($A9,'23-8-05'!$B$2:$P$86,13,FALSE)),"",VLOOKUP($A9,'23-8-05'!$B$2:$P$86,13,FALSE))</f>
        <v>0.04524305555555556</v>
      </c>
      <c r="L9" s="6">
        <f>IF(ISERROR(VLOOKUP($A9,'30-8-05'!$B$2:$P$86,13,FALSE)),"",VLOOKUP($A9,'30-8-05'!$B$2:$P$86,13,FALSE))</f>
        <v>0.04556712962962963</v>
      </c>
      <c r="M9" s="6">
        <f t="shared" si="2"/>
        <v>0.04623070987654321</v>
      </c>
      <c r="N9" s="6">
        <f t="shared" si="3"/>
        <v>0.04524305555555556</v>
      </c>
      <c r="O9" s="6">
        <f t="shared" si="4"/>
        <v>0.009818672839506173</v>
      </c>
      <c r="P9" s="13">
        <f t="shared" si="1"/>
        <v>0.7945408950617284</v>
      </c>
    </row>
    <row r="10" spans="1:16" ht="12.75">
      <c r="A10" t="s">
        <v>29</v>
      </c>
      <c r="B10">
        <v>2005</v>
      </c>
      <c r="C10" s="6">
        <f>IF(ISERROR(VLOOKUP($A10,'3-5-05'!$B$2:$P$95,13,FALSE)),"",VLOOKUP($A10,'3-5-05'!$B$2:$P$95,13,FALSE))</f>
        <v>0.04753472222222222</v>
      </c>
      <c r="D10" s="6"/>
      <c r="E10" s="6">
        <f>IF(ISERROR(VLOOKUP($A10,'31-5-05'!$B$2:$P$95,13,FALSE)),"",VLOOKUP($A10,'31-5-05'!$B$2:$P$95,13,FALSE))</f>
        <v>0.04585648148148148</v>
      </c>
      <c r="F10" s="6">
        <f>IF(ISERROR(VLOOKUP($A10,'14-6-05'!$B$2:$P$95,13,FALSE)),"",VLOOKUP($A10,'14-6-05'!$B$2:$P$95,13,FALSE))</f>
      </c>
      <c r="G10" s="6">
        <f>IF(ISERROR(VLOOKUP($A10,'28-6-05'!$B$2:$P$88,13,FALSE)),"",VLOOKUP($A10,'28-6-05'!$B$2:$P$88,13,FALSE))</f>
      </c>
      <c r="H10" s="6">
        <f>IF(ISERROR(VLOOKUP($A10,'12-7-05'!$B$2:$P$89,13,FALSE)),"",VLOOKUP($A10,'12-7-05'!$B$2:$P$89,13,FALSE))</f>
        <v>0.046469907407407404</v>
      </c>
      <c r="I10" s="6">
        <f>IF(ISERROR(VLOOKUP($A10,'26-7-05'!$B$2:$P$86,13,FALSE)),"",VLOOKUP($A10,'26-7-05'!$B$2:$P$86,13,FALSE))</f>
        <v>0.045474537037037036</v>
      </c>
      <c r="J10" s="6">
        <f>IF(ISERROR(VLOOKUP($A10,'9-8-05'!$B$2:$P$69,13,FALSE)),"",VLOOKUP($A10,'9-8-05'!$B$2:$P$69,13,FALSE))</f>
      </c>
      <c r="K10" s="6">
        <f>IF(ISERROR(VLOOKUP($A10,'23-8-05'!$B$2:$P$86,13,FALSE)),"",VLOOKUP($A10,'23-8-05'!$B$2:$P$86,13,FALSE))</f>
        <v>0.0444212962962963</v>
      </c>
      <c r="L10" s="6">
        <f>IF(ISERROR(VLOOKUP($A10,'30-8-05'!$B$2:$P$86,13,FALSE)),"",VLOOKUP($A10,'30-8-05'!$B$2:$P$86,13,FALSE))</f>
        <v>0.04363425925925926</v>
      </c>
      <c r="M10" s="6">
        <f t="shared" si="2"/>
        <v>0.045565200617283946</v>
      </c>
      <c r="N10" s="6">
        <f t="shared" si="3"/>
        <v>0.04363425925925926</v>
      </c>
      <c r="O10" s="6">
        <f t="shared" si="4"/>
        <v>0.010955825617283949</v>
      </c>
      <c r="P10" s="13">
        <f t="shared" si="1"/>
        <v>0.7956780478395061</v>
      </c>
    </row>
    <row r="11" spans="1:16" ht="12.75">
      <c r="A11" t="s">
        <v>125</v>
      </c>
      <c r="B11">
        <v>2005</v>
      </c>
      <c r="C11" s="6">
        <f>IF(ISERROR(VLOOKUP($A11,'3-5-05'!$B$2:$P$95,13,FALSE)),"",VLOOKUP($A11,'3-5-05'!$B$2:$P$95,13,FALSE))</f>
      </c>
      <c r="D11" s="6"/>
      <c r="E11" s="6">
        <f>IF(ISERROR(VLOOKUP($A11,'31-5-05'!$B$2:$P$95,13,FALSE)),"",VLOOKUP($A11,'31-5-05'!$B$2:$P$95,13,FALSE))</f>
      </c>
      <c r="F11" s="6">
        <f>IF(ISERROR(VLOOKUP($A11,'14-6-05'!$B$2:$P$95,13,FALSE)),"",VLOOKUP($A11,'14-6-05'!$B$2:$P$95,13,FALSE))</f>
        <v>0.04509259259259259</v>
      </c>
      <c r="G11" s="6">
        <f>IF(ISERROR(VLOOKUP($A11,'28-6-05'!$B$2:$P$88,13,FALSE)),"",VLOOKUP($A11,'28-6-05'!$B$2:$P$88,13,FALSE))</f>
      </c>
      <c r="H11" s="6">
        <f>IF(ISERROR(VLOOKUP($A11,'12-7-05'!$B$2:$P$89,13,FALSE)),"",VLOOKUP($A11,'12-7-05'!$B$2:$P$89,13,FALSE))</f>
      </c>
      <c r="I11" s="6">
        <f>IF(ISERROR(VLOOKUP($A11,'26-7-05'!$B$2:$P$86,13,FALSE)),"",VLOOKUP($A11,'26-7-05'!$B$2:$P$86,13,FALSE))</f>
      </c>
      <c r="J11" s="6">
        <f>IF(ISERROR(VLOOKUP($A11,'9-8-05'!$B$2:$P$69,13,FALSE)),"",VLOOKUP($A11,'9-8-05'!$B$2:$P$69,13,FALSE))</f>
      </c>
      <c r="K11" s="6">
        <f>IF(ISERROR(VLOOKUP($A11,'23-8-05'!$B$2:$P$86,13,FALSE)),"",VLOOKUP($A11,'23-8-05'!$B$2:$P$86,13,FALSE))</f>
        <v>0.04475694444444445</v>
      </c>
      <c r="L11" s="6">
        <f>IF(ISERROR(VLOOKUP($A11,'30-8-05'!$B$2:$P$86,13,FALSE)),"",VLOOKUP($A11,'30-8-05'!$B$2:$P$86,13,FALSE))</f>
      </c>
      <c r="M11" s="6">
        <f t="shared" si="2"/>
        <v>0.044924768518518524</v>
      </c>
      <c r="N11" s="6">
        <f t="shared" si="3"/>
        <v>0.04475694444444445</v>
      </c>
      <c r="O11" s="6">
        <f t="shared" si="4"/>
        <v>0.01071469907407406</v>
      </c>
      <c r="P11" s="13">
        <f t="shared" si="1"/>
        <v>0.7954369212962963</v>
      </c>
    </row>
    <row r="12" spans="1:16" ht="12.75">
      <c r="A12" t="s">
        <v>150</v>
      </c>
      <c r="B12">
        <v>2005</v>
      </c>
      <c r="C12" s="6">
        <f>IF(ISERROR(VLOOKUP($A12,'3-5-05'!$B$2:$P$95,13,FALSE)),"",VLOOKUP($A12,'3-5-05'!$B$2:$P$95,13,FALSE))</f>
      </c>
      <c r="D12" s="6"/>
      <c r="E12" s="6">
        <f>IF(ISERROR(VLOOKUP($A12,'31-5-05'!$B$2:$P$95,13,FALSE)),"",VLOOKUP($A12,'31-5-05'!$B$2:$P$95,13,FALSE))</f>
      </c>
      <c r="F12" s="6">
        <f>IF(ISERROR(VLOOKUP($A12,'14-6-05'!$B$2:$P$95,13,FALSE)),"",VLOOKUP($A12,'14-6-05'!$B$2:$P$95,13,FALSE))</f>
      </c>
      <c r="G12" s="6">
        <f>IF(ISERROR(VLOOKUP($A12,'28-6-05'!$B$2:$P$88,13,FALSE)),"",VLOOKUP($A12,'28-6-05'!$B$2:$P$88,13,FALSE))</f>
      </c>
      <c r="H12" s="6">
        <f>IF(ISERROR(VLOOKUP($A12,'12-7-05'!$B$2:$P$89,13,FALSE)),"",VLOOKUP($A12,'12-7-05'!$B$2:$P$89,13,FALSE))</f>
      </c>
      <c r="I12" s="6">
        <f>IF(ISERROR(VLOOKUP($A12,'26-7-05'!$B$2:$P$86,13,FALSE)),"",VLOOKUP($A12,'26-7-05'!$B$2:$P$86,13,FALSE))</f>
      </c>
      <c r="J12" s="6">
        <f>IF(ISERROR(VLOOKUP($A12,'9-8-05'!$B$2:$P$69,13,FALSE)),"",VLOOKUP($A12,'9-8-05'!$B$2:$P$69,13,FALSE))</f>
      </c>
      <c r="K12" s="6">
        <f>IF(ISERROR(VLOOKUP($A12,'23-8-05'!$B$2:$P$86,13,FALSE)),"",VLOOKUP($A12,'23-8-05'!$B$2:$P$86,13,FALSE))</f>
      </c>
      <c r="L12" s="6">
        <f>IF(ISERROR(VLOOKUP($A12,'30-8-05'!$B$2:$P$86,13,FALSE)),"",VLOOKUP($A12,'30-8-05'!$B$2:$P$86,13,FALSE))</f>
        <v>0.046469907407407404</v>
      </c>
      <c r="M12" s="6">
        <f t="shared" si="2"/>
        <v>0.046469907407407404</v>
      </c>
      <c r="N12" s="6">
        <f t="shared" si="3"/>
        <v>0.046469907407407404</v>
      </c>
      <c r="O12" s="6">
        <f t="shared" si="4"/>
        <v>0.009085648148148148</v>
      </c>
      <c r="P12" s="13">
        <f t="shared" si="1"/>
        <v>0.7938078703703704</v>
      </c>
    </row>
    <row r="13" spans="1:16" ht="12.75">
      <c r="A13" t="s">
        <v>149</v>
      </c>
      <c r="B13">
        <v>2005</v>
      </c>
      <c r="C13" s="6">
        <f>IF(ISERROR(VLOOKUP($A13,'3-5-05'!$B$2:$P$95,13,FALSE)),"",VLOOKUP($A13,'3-5-05'!$B$2:$P$95,13,FALSE))</f>
      </c>
      <c r="D13" s="6"/>
      <c r="E13" s="6">
        <f>IF(ISERROR(VLOOKUP($A13,'31-5-05'!$B$2:$P$95,13,FALSE)),"",VLOOKUP($A13,'31-5-05'!$B$2:$P$95,13,FALSE))</f>
      </c>
      <c r="F13" s="6">
        <f>IF(ISERROR(VLOOKUP($A13,'14-6-05'!$B$2:$P$95,13,FALSE)),"",VLOOKUP($A13,'14-6-05'!$B$2:$P$95,13,FALSE))</f>
      </c>
      <c r="G13" s="6">
        <f>IF(ISERROR(VLOOKUP($A13,'28-6-05'!$B$2:$P$88,13,FALSE)),"",VLOOKUP($A13,'28-6-05'!$B$2:$P$88,13,FALSE))</f>
      </c>
      <c r="H13" s="6">
        <f>IF(ISERROR(VLOOKUP($A13,'12-7-05'!$B$2:$P$89,13,FALSE)),"",VLOOKUP($A13,'12-7-05'!$B$2:$P$89,13,FALSE))</f>
      </c>
      <c r="I13" s="6">
        <f>IF(ISERROR(VLOOKUP($A13,'26-7-05'!$B$2:$P$86,13,FALSE)),"",VLOOKUP($A13,'26-7-05'!$B$2:$P$86,13,FALSE))</f>
      </c>
      <c r="J13" s="6">
        <f>IF(ISERROR(VLOOKUP($A13,'9-8-05'!$B$2:$P$69,13,FALSE)),"",VLOOKUP($A13,'9-8-05'!$B$2:$P$69,13,FALSE))</f>
      </c>
      <c r="K13" s="6">
        <f>IF(ISERROR(VLOOKUP($A13,'23-8-05'!$B$2:$P$86,13,FALSE)),"",VLOOKUP($A13,'23-8-05'!$B$2:$P$86,13,FALSE))</f>
      </c>
      <c r="L13" s="6">
        <f>IF(ISERROR(VLOOKUP($A13,'30-8-05'!$B$2:$P$86,13,FALSE)),"",VLOOKUP($A13,'30-8-05'!$B$2:$P$86,13,FALSE))</f>
        <v>0.03993055555555556</v>
      </c>
      <c r="M13" s="6">
        <f>AVERAGE(L13,K13,J13,I13,H13,G13,F13,E13,D13,C13)</f>
        <v>0.03993055555555556</v>
      </c>
      <c r="N13" s="6">
        <f>MIN(L13,K13,J13,I13,H13,G13,F13,E13,D13,C13)</f>
        <v>0.03993055555555556</v>
      </c>
      <c r="O13" s="6">
        <f>TIMEVALUE("1:20:00")-(M13+N13)/2</f>
        <v>0.015624999999999993</v>
      </c>
      <c r="P13" s="13">
        <f t="shared" si="1"/>
        <v>0.8003472222222222</v>
      </c>
    </row>
    <row r="14" spans="1:16" ht="12.75">
      <c r="A14" t="s">
        <v>137</v>
      </c>
      <c r="B14">
        <v>2005</v>
      </c>
      <c r="C14" s="6">
        <f>IF(ISERROR(VLOOKUP($A14,'3-5-05'!$B$2:$P$95,13,FALSE)),"",VLOOKUP($A14,'3-5-05'!$B$2:$P$95,13,FALSE))</f>
      </c>
      <c r="D14" s="6"/>
      <c r="E14" s="6">
        <f>IF(ISERROR(VLOOKUP($A14,'31-5-05'!$B$2:$P$95,13,FALSE)),"",VLOOKUP($A14,'31-5-05'!$B$2:$P$95,13,FALSE))</f>
      </c>
      <c r="F14" s="6">
        <f>IF(ISERROR(VLOOKUP($A14,'14-6-05'!$B$2:$P$95,13,FALSE)),"",VLOOKUP($A14,'14-6-05'!$B$2:$P$95,13,FALSE))</f>
      </c>
      <c r="G14" s="6">
        <f>IF(ISERROR(VLOOKUP($A14,'28-6-05'!$B$2:$P$88,13,FALSE)),"",VLOOKUP($A14,'28-6-05'!$B$2:$P$88,13,FALSE))</f>
      </c>
      <c r="H14" s="6">
        <f>IF(ISERROR(VLOOKUP($A14,'12-7-05'!$B$2:$P$89,13,FALSE)),"",VLOOKUP($A14,'12-7-05'!$B$2:$P$89,13,FALSE))</f>
      </c>
      <c r="I14" s="6">
        <f>IF(ISERROR(VLOOKUP($A14,'26-7-05'!$B$2:$P$86,13,FALSE)),"",VLOOKUP($A14,'26-7-05'!$B$2:$P$86,13,FALSE))</f>
        <v>0.044259259259259255</v>
      </c>
      <c r="J14" s="6">
        <f>IF(ISERROR(VLOOKUP($A14,'9-8-05'!$B$2:$P$69,13,FALSE)),"",VLOOKUP($A14,'9-8-05'!$B$2:$P$69,13,FALSE))</f>
      </c>
      <c r="K14" s="6">
        <f>IF(ISERROR(VLOOKUP($A14,'23-8-05'!$B$2:$P$86,13,FALSE)),"",VLOOKUP($A14,'23-8-05'!$B$2:$P$86,13,FALSE))</f>
      </c>
      <c r="L14" s="6">
        <f>IF(ISERROR(VLOOKUP($A14,'30-8-05'!$B$2:$P$86,13,FALSE)),"",VLOOKUP($A14,'30-8-05'!$B$2:$P$86,13,FALSE))</f>
      </c>
      <c r="M14" s="6">
        <f t="shared" si="2"/>
        <v>0.044259259259259255</v>
      </c>
      <c r="N14" s="6">
        <f t="shared" si="3"/>
        <v>0.044259259259259255</v>
      </c>
      <c r="O14" s="6">
        <f t="shared" si="4"/>
        <v>0.011296296296296297</v>
      </c>
      <c r="P14" s="13">
        <f t="shared" si="1"/>
        <v>0.7960185185185185</v>
      </c>
    </row>
    <row r="15" spans="1:16" ht="12.75">
      <c r="A15" t="s">
        <v>131</v>
      </c>
      <c r="B15">
        <v>2005</v>
      </c>
      <c r="C15" s="6">
        <f>IF(ISERROR(VLOOKUP($A15,'3-5-05'!$B$2:$P$95,13,FALSE)),"",VLOOKUP($A15,'3-5-05'!$B$2:$P$95,13,FALSE))</f>
      </c>
      <c r="D15" s="6"/>
      <c r="E15" s="6">
        <f>IF(ISERROR(VLOOKUP($A15,'31-5-05'!$B$2:$P$95,13,FALSE)),"",VLOOKUP($A15,'31-5-05'!$B$2:$P$95,13,FALSE))</f>
      </c>
      <c r="F15" s="6">
        <f>IF(ISERROR(VLOOKUP($A15,'14-6-05'!$B$2:$P$95,13,FALSE)),"",VLOOKUP($A15,'14-6-05'!$B$2:$P$95,13,FALSE))</f>
      </c>
      <c r="G15" s="6">
        <f>IF(ISERROR(VLOOKUP($A15,'28-6-05'!$B$2:$P$88,13,FALSE)),"",VLOOKUP($A15,'28-6-05'!$B$2:$P$88,13,FALSE))</f>
        <v>0.043981481481481476</v>
      </c>
      <c r="H15" s="6">
        <f>IF(ISERROR(VLOOKUP($A15,'12-7-05'!$B$2:$P$89,13,FALSE)),"",VLOOKUP($A15,'12-7-05'!$B$2:$P$89,13,FALSE))</f>
      </c>
      <c r="I15" s="6">
        <f>IF(ISERROR(VLOOKUP($A15,'26-7-05'!$B$2:$P$86,13,FALSE)),"",VLOOKUP($A15,'26-7-05'!$B$2:$P$86,13,FALSE))</f>
        <v>0.044583333333333336</v>
      </c>
      <c r="J15" s="6">
        <f>IF(ISERROR(VLOOKUP($A15,'9-8-05'!$B$2:$P$69,13,FALSE)),"",VLOOKUP($A15,'9-8-05'!$B$2:$P$69,13,FALSE))</f>
      </c>
      <c r="K15" s="6" t="str">
        <f>IF(ISERROR(VLOOKUP($A15,'23-8-05'!$B$2:$P$86,13,FALSE)),"",VLOOKUP($A15,'23-8-05'!$B$2:$P$86,13,FALSE))</f>
        <v>dnf</v>
      </c>
      <c r="L15" s="6">
        <f>IF(ISERROR(VLOOKUP($A15,'30-8-05'!$B$2:$P$86,13,FALSE)),"",VLOOKUP($A15,'30-8-05'!$B$2:$P$86,13,FALSE))</f>
      </c>
      <c r="M15" s="6">
        <f>AVERAGE(L15,K15,J15,I15,H15,G15,F15,E15,D15,C15)</f>
        <v>0.04428240740740741</v>
      </c>
      <c r="N15" s="6">
        <f>MIN(L15,K15,J15,I15,H15,G15,F15,E15,D15,C15)</f>
        <v>0.043981481481481476</v>
      </c>
      <c r="O15" s="6">
        <f t="shared" si="4"/>
        <v>0.011423611111111107</v>
      </c>
      <c r="P15" s="13">
        <f t="shared" si="1"/>
        <v>0.7961458333333333</v>
      </c>
    </row>
    <row r="16" spans="1:16" ht="12.75">
      <c r="A16" t="s">
        <v>136</v>
      </c>
      <c r="B16">
        <v>2005</v>
      </c>
      <c r="C16" s="6">
        <f>IF(ISERROR(VLOOKUP($A16,'3-5-05'!$B$2:$P$95,13,FALSE)),"",VLOOKUP($A16,'3-5-05'!$B$2:$P$95,13,FALSE))</f>
      </c>
      <c r="D16" s="6"/>
      <c r="E16" s="6">
        <f>IF(ISERROR(VLOOKUP($A16,'31-5-05'!$B$2:$P$95,13,FALSE)),"",VLOOKUP($A16,'31-5-05'!$B$2:$P$95,13,FALSE))</f>
      </c>
      <c r="F16" s="6">
        <f>IF(ISERROR(VLOOKUP($A16,'14-6-05'!$B$2:$P$95,13,FALSE)),"",VLOOKUP($A16,'14-6-05'!$B$2:$P$95,13,FALSE))</f>
      </c>
      <c r="G16" s="6">
        <f>IF(ISERROR(VLOOKUP($A16,'28-6-05'!$B$2:$P$88,13,FALSE)),"",VLOOKUP($A16,'28-6-05'!$B$2:$P$88,13,FALSE))</f>
      </c>
      <c r="H16" s="6">
        <f>IF(ISERROR(VLOOKUP($A16,'12-7-05'!$B$2:$P$89,13,FALSE)),"",VLOOKUP($A16,'12-7-05'!$B$2:$P$89,13,FALSE))</f>
      </c>
      <c r="I16" s="6">
        <f>IF(ISERROR(VLOOKUP($A16,'26-7-05'!$B$2:$P$86,13,FALSE)),"",VLOOKUP($A16,'26-7-05'!$B$2:$P$86,13,FALSE))</f>
        <v>0.04412037037037037</v>
      </c>
      <c r="J16" s="6">
        <f>IF(ISERROR(VLOOKUP($A16,'9-8-05'!$B$2:$P$69,13,FALSE)),"",VLOOKUP($A16,'9-8-05'!$B$2:$P$69,13,FALSE))</f>
      </c>
      <c r="K16" s="6">
        <f>IF(ISERROR(VLOOKUP($A16,'23-8-05'!$B$2:$P$86,13,FALSE)),"",VLOOKUP($A16,'23-8-05'!$B$2:$P$86,13,FALSE))</f>
      </c>
      <c r="L16" s="6">
        <f>IF(ISERROR(VLOOKUP($A16,'30-8-05'!$B$2:$P$86,13,FALSE)),"",VLOOKUP($A16,'30-8-05'!$B$2:$P$86,13,FALSE))</f>
      </c>
      <c r="M16" s="6">
        <f>AVERAGE(L16,K16,J16,I16,H16,G16,F16,E16,D16,C16)</f>
        <v>0.04412037037037037</v>
      </c>
      <c r="N16" s="6">
        <f>MIN(L16,K16,J16,I16,H16,G16,F16,E16,D16,C16)</f>
        <v>0.04412037037037037</v>
      </c>
      <c r="O16" s="6">
        <f t="shared" si="4"/>
        <v>0.01143518518518518</v>
      </c>
      <c r="P16" s="13">
        <f t="shared" si="1"/>
        <v>0.7961574074074074</v>
      </c>
    </row>
    <row r="17" spans="1:16" ht="12.75">
      <c r="A17" t="s">
        <v>14</v>
      </c>
      <c r="B17">
        <v>2005</v>
      </c>
      <c r="C17" s="6">
        <f>IF(ISERROR(VLOOKUP($A17,'3-5-05'!$B$2:$P$95,13,FALSE)),"",VLOOKUP($A17,'3-5-05'!$B$2:$P$95,13,FALSE))</f>
      </c>
      <c r="D17" s="6"/>
      <c r="E17" s="6">
        <f>IF(ISERROR(VLOOKUP($A17,'31-5-05'!$B$2:$P$95,13,FALSE)),"",VLOOKUP($A17,'31-5-05'!$B$2:$P$95,13,FALSE))</f>
      </c>
      <c r="F17" s="6">
        <f>IF(ISERROR(VLOOKUP($A17,'14-6-05'!$B$2:$P$95,13,FALSE)),"",VLOOKUP($A17,'14-6-05'!$B$2:$P$95,13,FALSE))</f>
      </c>
      <c r="G17" s="6">
        <f>IF(ISERROR(VLOOKUP($A17,'28-6-05'!$B$2:$P$88,13,FALSE)),"",VLOOKUP($A17,'28-6-05'!$B$2:$P$88,13,FALSE))</f>
      </c>
      <c r="H17" s="6">
        <f>IF(ISERROR(VLOOKUP($A17,'12-7-05'!$B$2:$P$89,13,FALSE)),"",VLOOKUP($A17,'12-7-05'!$B$2:$P$89,13,FALSE))</f>
        <v>0.04693287037037037</v>
      </c>
      <c r="I17" s="6">
        <f>IF(ISERROR(VLOOKUP($A17,'26-7-05'!$B$2:$P$86,13,FALSE)),"",VLOOKUP($A17,'26-7-05'!$B$2:$P$86,13,FALSE))</f>
        <v>0.0440625</v>
      </c>
      <c r="J17" s="6">
        <f>IF(ISERROR(VLOOKUP($A17,'9-8-05'!$B$2:$P$69,13,FALSE)),"",VLOOKUP($A17,'9-8-05'!$B$2:$P$69,13,FALSE))</f>
        <v>0.04341435185185185</v>
      </c>
      <c r="K17" s="6">
        <f>IF(ISERROR(VLOOKUP($A17,'23-8-05'!$B$2:$P$86,13,FALSE)),"",VLOOKUP($A17,'23-8-05'!$B$2:$P$86,13,FALSE))</f>
      </c>
      <c r="L17" s="6">
        <f>IF(ISERROR(VLOOKUP($A17,'30-8-05'!$B$2:$P$86,13,FALSE)),"",VLOOKUP($A17,'30-8-05'!$B$2:$P$86,13,FALSE))</f>
      </c>
      <c r="M17" s="6">
        <f>AVERAGE(L17,K17,J17,I17,H17,G17,F17,E17,D17,C17)</f>
        <v>0.04480324074074074</v>
      </c>
      <c r="N17" s="6">
        <f>MIN(L17,K17,J17,I17,H17,G17,F17,E17,D17,C17)</f>
        <v>0.04341435185185185</v>
      </c>
      <c r="O17" s="6">
        <f t="shared" si="0"/>
        <v>0.011446759259259254</v>
      </c>
      <c r="P17" s="13">
        <f t="shared" si="1"/>
        <v>0.7961689814814814</v>
      </c>
    </row>
    <row r="18" spans="1:16" ht="12.75">
      <c r="A18" t="s">
        <v>40</v>
      </c>
      <c r="B18">
        <v>2005</v>
      </c>
      <c r="C18" s="6">
        <f>IF(ISERROR(VLOOKUP($A18,'3-5-05'!$B$2:$P$95,13,FALSE)),"",VLOOKUP($A18,'3-5-05'!$B$2:$P$95,13,FALSE))</f>
      </c>
      <c r="D18" s="6"/>
      <c r="E18" s="6">
        <f>IF(ISERROR(VLOOKUP($A18,'31-5-05'!$B$2:$P$95,13,FALSE)),"",VLOOKUP($A18,'31-5-05'!$B$2:$P$95,13,FALSE))</f>
        <v>0.043518518518518526</v>
      </c>
      <c r="F18" s="6">
        <f>IF(ISERROR(VLOOKUP($A18,'14-6-05'!$B$2:$P$95,13,FALSE)),"",VLOOKUP($A18,'14-6-05'!$B$2:$P$95,13,FALSE))</f>
        <v>0.04383101851851852</v>
      </c>
      <c r="G18" s="6">
        <f>IF(ISERROR(VLOOKUP($A18,'28-6-05'!$B$2:$P$88,13,FALSE)),"",VLOOKUP($A18,'28-6-05'!$B$2:$P$88,13,FALSE))</f>
      </c>
      <c r="H18" s="6">
        <f>IF(ISERROR(VLOOKUP($A18,'12-7-05'!$B$2:$P$89,13,FALSE)),"",VLOOKUP($A18,'12-7-05'!$B$2:$P$89,13,FALSE))</f>
      </c>
      <c r="I18" s="6">
        <f>IF(ISERROR(VLOOKUP($A18,'26-7-05'!$B$2:$P$86,13,FALSE)),"",VLOOKUP($A18,'26-7-05'!$B$2:$P$86,13,FALSE))</f>
      </c>
      <c r="J18" s="6">
        <f>IF(ISERROR(VLOOKUP($A18,'9-8-05'!$B$2:$P$69,13,FALSE)),"",VLOOKUP($A18,'9-8-05'!$B$2:$P$69,13,FALSE))</f>
      </c>
      <c r="K18" s="6">
        <f>IF(ISERROR(VLOOKUP($A18,'23-8-05'!$B$2:$P$86,13,FALSE)),"",VLOOKUP($A18,'23-8-05'!$B$2:$P$86,13,FALSE))</f>
      </c>
      <c r="L18" s="6">
        <f>IF(ISERROR(VLOOKUP($A18,'30-8-05'!$B$2:$P$86,13,FALSE)),"",VLOOKUP($A18,'30-8-05'!$B$2:$P$86,13,FALSE))</f>
      </c>
      <c r="M18" s="6">
        <f t="shared" si="2"/>
        <v>0.04367476851851852</v>
      </c>
      <c r="N18" s="6">
        <f t="shared" si="3"/>
        <v>0.043518518518518526</v>
      </c>
      <c r="O18" s="6">
        <f aca="true" t="shared" si="5" ref="O18:O24">TIMEVALUE("1:20:00")-(M18+N18)/2</f>
        <v>0.011958912037037028</v>
      </c>
      <c r="P18" s="13">
        <f t="shared" si="1"/>
        <v>0.7966811342592592</v>
      </c>
    </row>
    <row r="19" spans="1:16" ht="12.75">
      <c r="A19" t="s">
        <v>135</v>
      </c>
      <c r="B19">
        <v>2005</v>
      </c>
      <c r="C19" s="6">
        <f>IF(ISERROR(VLOOKUP($A19,'3-5-05'!$B$2:$P$95,13,FALSE)),"",VLOOKUP($A19,'3-5-05'!$B$2:$P$95,13,FALSE))</f>
      </c>
      <c r="D19" s="6"/>
      <c r="E19" s="6">
        <f>IF(ISERROR(VLOOKUP($A19,'31-5-05'!$B$2:$P$95,13,FALSE)),"",VLOOKUP($A19,'31-5-05'!$B$2:$P$95,13,FALSE))</f>
      </c>
      <c r="F19" s="6">
        <f>IF(ISERROR(VLOOKUP($A19,'14-6-05'!$B$2:$P$95,13,FALSE)),"",VLOOKUP($A19,'14-6-05'!$B$2:$P$95,13,FALSE))</f>
      </c>
      <c r="G19" s="6">
        <f>IF(ISERROR(VLOOKUP($A19,'28-6-05'!$B$2:$P$88,13,FALSE)),"",VLOOKUP($A19,'28-6-05'!$B$2:$P$88,13,FALSE))</f>
      </c>
      <c r="H19" s="6">
        <f>IF(ISERROR(VLOOKUP($A19,'12-7-05'!$B$2:$P$89,13,FALSE)),"",VLOOKUP($A19,'12-7-05'!$B$2:$P$89,13,FALSE))</f>
      </c>
      <c r="I19" s="6">
        <f>IF(ISERROR(VLOOKUP($A19,'26-7-05'!$B$2:$P$86,13,FALSE)),"",VLOOKUP($A19,'26-7-05'!$B$2:$P$86,13,FALSE))</f>
        <v>0.04246527777777778</v>
      </c>
      <c r="J19" s="6">
        <f>IF(ISERROR(VLOOKUP($A19,'9-8-05'!$B$2:$P$69,13,FALSE)),"",VLOOKUP($A19,'9-8-05'!$B$2:$P$69,13,FALSE))</f>
        <v>0.04217592592592593</v>
      </c>
      <c r="K19" s="6">
        <f>IF(ISERROR(VLOOKUP($A19,'23-8-05'!$B$2:$P$86,13,FALSE)),"",VLOOKUP($A19,'23-8-05'!$B$2:$P$86,13,FALSE))</f>
      </c>
      <c r="L19" s="6">
        <f>IF(ISERROR(VLOOKUP($A19,'30-8-05'!$B$2:$P$86,13,FALSE)),"",VLOOKUP($A19,'30-8-05'!$B$2:$P$86,13,FALSE))</f>
      </c>
      <c r="M19" s="6">
        <f>AVERAGE(L19,K19,J19,I19,H19,G19,F19,E19,D19,C19)</f>
        <v>0.04232060185185185</v>
      </c>
      <c r="N19" s="6">
        <f>MIN(L19,K19,J19,I19,H19,G19,F19,E19,D19,C19)</f>
        <v>0.04217592592592593</v>
      </c>
      <c r="O19" s="6">
        <f t="shared" si="5"/>
        <v>0.013307291666666665</v>
      </c>
      <c r="P19" s="13">
        <f t="shared" si="1"/>
        <v>0.7980295138888889</v>
      </c>
    </row>
    <row r="20" spans="1:16" ht="12.75">
      <c r="A20" t="s">
        <v>120</v>
      </c>
      <c r="B20">
        <v>2005</v>
      </c>
      <c r="C20" s="6">
        <f>IF(ISERROR(VLOOKUP($A20,'3-5-05'!$B$2:$P$95,13,FALSE)),"",VLOOKUP($A20,'3-5-05'!$B$2:$P$95,13,FALSE))</f>
      </c>
      <c r="D20" s="6"/>
      <c r="E20" s="6">
        <f>IF(ISERROR(VLOOKUP($A20,'31-5-05'!$B$2:$P$95,13,FALSE)),"",VLOOKUP($A20,'31-5-05'!$B$2:$P$95,13,FALSE))</f>
      </c>
      <c r="F20" s="6">
        <f>IF(ISERROR(VLOOKUP($A20,'14-6-05'!$B$2:$P$95,13,FALSE)),"",VLOOKUP($A20,'14-6-05'!$B$2:$P$95,13,FALSE))</f>
      </c>
      <c r="G20" s="6">
        <f>IF(ISERROR(VLOOKUP($A20,'28-6-05'!$B$2:$P$88,13,FALSE)),"",VLOOKUP($A20,'28-6-05'!$B$2:$P$88,13,FALSE))</f>
        <v>0.04155092592592592</v>
      </c>
      <c r="H20" s="6">
        <f>IF(ISERROR(VLOOKUP($A20,'12-7-05'!$B$2:$P$89,13,FALSE)),"",VLOOKUP($A20,'12-7-05'!$B$2:$P$89,13,FALSE))</f>
      </c>
      <c r="I20" s="6">
        <f>IF(ISERROR(VLOOKUP($A20,'26-7-05'!$B$2:$P$86,13,FALSE)),"",VLOOKUP($A20,'26-7-05'!$B$2:$P$86,13,FALSE))</f>
      </c>
      <c r="J20" s="6">
        <f>IF(ISERROR(VLOOKUP($A20,'9-8-05'!$B$2:$P$69,13,FALSE)),"",VLOOKUP($A20,'9-8-05'!$B$2:$P$69,13,FALSE))</f>
      </c>
      <c r="K20" s="6">
        <f>IF(ISERROR(VLOOKUP($A20,'23-8-05'!$B$2:$P$86,13,FALSE)),"",VLOOKUP($A20,'23-8-05'!$B$2:$P$86,13,FALSE))</f>
      </c>
      <c r="L20" s="6">
        <f>IF(ISERROR(VLOOKUP($A20,'30-8-05'!$B$2:$P$86,13,FALSE)),"",VLOOKUP($A20,'30-8-05'!$B$2:$P$86,13,FALSE))</f>
      </c>
      <c r="M20" s="6">
        <f>AVERAGE(L20,K20,J20,I20,H20,G20,F20,E20,D20,C20)</f>
        <v>0.04155092592592592</v>
      </c>
      <c r="N20" s="6">
        <f>MIN(L20,K20,J20,I20,H20,G20,F20,E20,D20,C20)</f>
        <v>0.04155092592592592</v>
      </c>
      <c r="O20" s="6">
        <f t="shared" si="5"/>
        <v>0.01400462962962963</v>
      </c>
      <c r="P20" s="13">
        <f t="shared" si="1"/>
        <v>0.7987268518518519</v>
      </c>
    </row>
    <row r="21" spans="1:16" ht="12.75">
      <c r="A21" t="s">
        <v>145</v>
      </c>
      <c r="B21">
        <v>2005</v>
      </c>
      <c r="C21" s="6">
        <f>IF(ISERROR(VLOOKUP($A21,'3-5-05'!$B$2:$P$95,13,FALSE)),"",VLOOKUP($A21,'3-5-05'!$B$2:$P$95,13,FALSE))</f>
      </c>
      <c r="D21" s="6"/>
      <c r="E21" s="6">
        <f>IF(ISERROR(VLOOKUP($A21,'31-5-05'!$B$2:$P$95,13,FALSE)),"",VLOOKUP($A21,'31-5-05'!$B$2:$P$95,13,FALSE))</f>
      </c>
      <c r="F21" s="6">
        <f>IF(ISERROR(VLOOKUP($A21,'14-6-05'!$B$2:$P$95,13,FALSE)),"",VLOOKUP($A21,'14-6-05'!$B$2:$P$95,13,FALSE))</f>
      </c>
      <c r="G21" s="6">
        <f>IF(ISERROR(VLOOKUP($A21,'28-6-05'!$B$2:$P$88,13,FALSE)),"",VLOOKUP($A21,'28-6-05'!$B$2:$P$88,13,FALSE))</f>
      </c>
      <c r="H21" s="6">
        <f>IF(ISERROR(VLOOKUP($A21,'12-7-05'!$B$2:$P$89,13,FALSE)),"",VLOOKUP($A21,'12-7-05'!$B$2:$P$89,13,FALSE))</f>
      </c>
      <c r="I21" s="6">
        <f>IF(ISERROR(VLOOKUP($A21,'26-7-05'!$B$2:$P$86,13,FALSE)),"",VLOOKUP($A21,'26-7-05'!$B$2:$P$86,13,FALSE))</f>
      </c>
      <c r="J21" s="6">
        <f>IF(ISERROR(VLOOKUP($A21,'9-8-05'!$B$2:$P$69,13,FALSE)),"",VLOOKUP($A21,'9-8-05'!$B$2:$P$69,13,FALSE))</f>
      </c>
      <c r="K21" s="6">
        <f>IF(ISERROR(VLOOKUP($A21,'23-8-05'!$B$2:$P$86,13,FALSE)),"",VLOOKUP($A21,'23-8-05'!$B$2:$P$86,13,FALSE))</f>
        <v>0.04165509259259259</v>
      </c>
      <c r="L21" s="6">
        <f>IF(ISERROR(VLOOKUP($A21,'30-8-05'!$B$2:$P$86,13,FALSE)),"",VLOOKUP($A21,'30-8-05'!$B$2:$P$86,13,FALSE))</f>
        <v>0.04199074074074074</v>
      </c>
      <c r="M21" s="6">
        <f t="shared" si="2"/>
        <v>0.04182291666666667</v>
      </c>
      <c r="N21" s="6">
        <f t="shared" si="3"/>
        <v>0.04165509259259259</v>
      </c>
      <c r="O21" s="6">
        <f t="shared" si="5"/>
        <v>0.013816550925925923</v>
      </c>
      <c r="P21" s="13">
        <f t="shared" si="1"/>
        <v>0.7985387731481481</v>
      </c>
    </row>
    <row r="22" spans="1:16" ht="12.75">
      <c r="A22" t="s">
        <v>121</v>
      </c>
      <c r="B22">
        <v>2005</v>
      </c>
      <c r="C22" s="6">
        <f>IF(ISERROR(VLOOKUP($A22,'3-5-05'!$B$2:$P$95,13,FALSE)),"",VLOOKUP($A22,'3-5-05'!$B$2:$P$95,13,FALSE))</f>
      </c>
      <c r="D22" s="6"/>
      <c r="E22" s="6">
        <f>IF(ISERROR(VLOOKUP($A22,'31-5-05'!$B$2:$P$95,13,FALSE)),"",VLOOKUP($A22,'31-5-05'!$B$2:$P$95,13,FALSE))</f>
        <v>0.042256944444444444</v>
      </c>
      <c r="F22" s="6">
        <f>IF(ISERROR(VLOOKUP($A22,'14-6-05'!$B$2:$P$95,13,FALSE)),"",VLOOKUP($A22,'14-6-05'!$B$2:$P$95,13,FALSE))</f>
        <v>0.04328703703703704</v>
      </c>
      <c r="G22" s="6">
        <f>IF(ISERROR(VLOOKUP($A22,'28-6-05'!$B$2:$P$88,13,FALSE)),"",VLOOKUP($A22,'28-6-05'!$B$2:$P$88,13,FALSE))</f>
      </c>
      <c r="H22" s="6">
        <f>IF(ISERROR(VLOOKUP($A22,'12-7-05'!$B$2:$P$89,13,FALSE)),"",VLOOKUP($A22,'12-7-05'!$B$2:$P$89,13,FALSE))</f>
      </c>
      <c r="I22" s="6">
        <f>IF(ISERROR(VLOOKUP($A22,'26-7-05'!$B$2:$P$86,13,FALSE)),"",VLOOKUP($A22,'26-7-05'!$B$2:$P$86,13,FALSE))</f>
      </c>
      <c r="J22" s="6">
        <f>IF(ISERROR(VLOOKUP($A22,'9-8-05'!$B$2:$P$69,13,FALSE)),"",VLOOKUP($A22,'9-8-05'!$B$2:$P$69,13,FALSE))</f>
        <v>0.044305555555555556</v>
      </c>
      <c r="K22" s="6">
        <f>IF(ISERROR(VLOOKUP($A22,'23-8-05'!$B$2:$P$86,13,FALSE)),"",VLOOKUP($A22,'23-8-05'!$B$2:$P$86,13,FALSE))</f>
        <v>0.04219907407407408</v>
      </c>
      <c r="L22" s="6">
        <f>IF(ISERROR(VLOOKUP($A22,'30-8-05'!$B$2:$P$86,13,FALSE)),"",VLOOKUP($A22,'30-8-05'!$B$2:$P$86,13,FALSE))</f>
      </c>
      <c r="M22" s="6">
        <f t="shared" si="2"/>
        <v>0.043012152777777785</v>
      </c>
      <c r="N22" s="6">
        <f t="shared" si="3"/>
        <v>0.04219907407407408</v>
      </c>
      <c r="O22" s="6">
        <f t="shared" si="5"/>
        <v>0.012949942129629619</v>
      </c>
      <c r="P22" s="13">
        <f t="shared" si="1"/>
        <v>0.7976721643518518</v>
      </c>
    </row>
    <row r="23" spans="1:16" ht="12.75">
      <c r="A23" t="s">
        <v>134</v>
      </c>
      <c r="B23">
        <v>2005</v>
      </c>
      <c r="C23" s="6">
        <f>IF(ISERROR(VLOOKUP($A23,'3-5-05'!$B$2:$P$95,13,FALSE)),"",VLOOKUP($A23,'3-5-05'!$B$2:$P$95,13,FALSE))</f>
      </c>
      <c r="D23" s="6"/>
      <c r="E23" s="6">
        <f>IF(ISERROR(VLOOKUP($A23,'31-5-05'!$B$2:$P$95,13,FALSE)),"",VLOOKUP($A23,'31-5-05'!$B$2:$P$95,13,FALSE))</f>
      </c>
      <c r="F23" s="6">
        <f>IF(ISERROR(VLOOKUP($A23,'14-6-05'!$B$2:$P$95,13,FALSE)),"",VLOOKUP($A23,'14-6-05'!$B$2:$P$95,13,FALSE))</f>
      </c>
      <c r="G23" s="6">
        <f>IF(ISERROR(VLOOKUP($A23,'28-6-05'!$B$2:$P$88,13,FALSE)),"",VLOOKUP($A23,'28-6-05'!$B$2:$P$88,13,FALSE))</f>
      </c>
      <c r="H23" s="6">
        <f>IF(ISERROR(VLOOKUP($A23,'12-7-05'!$B$2:$P$89,13,FALSE)),"",VLOOKUP($A23,'12-7-05'!$B$2:$P$89,13,FALSE))</f>
      </c>
      <c r="I23" s="6">
        <f>IF(ISERROR(VLOOKUP($A23,'26-7-05'!$B$2:$P$86,13,FALSE)),"",VLOOKUP($A23,'26-7-05'!$B$2:$P$86,13,FALSE))</f>
        <v>0.04120370370370371</v>
      </c>
      <c r="J23" s="6">
        <f>IF(ISERROR(VLOOKUP($A23,'9-8-05'!$B$2:$P$69,13,FALSE)),"",VLOOKUP($A23,'9-8-05'!$B$2:$P$69,13,FALSE))</f>
      </c>
      <c r="K23" s="6">
        <f>IF(ISERROR(VLOOKUP($A23,'23-8-05'!$B$2:$P$86,13,FALSE)),"",VLOOKUP($A23,'23-8-05'!$B$2:$P$86,13,FALSE))</f>
        <v>0.041851851851851855</v>
      </c>
      <c r="L23" s="6">
        <f>IF(ISERROR(VLOOKUP($A23,'30-8-05'!$B$2:$P$86,13,FALSE)),"",VLOOKUP($A23,'30-8-05'!$B$2:$P$86,13,FALSE))</f>
        <v>0.04109953703703704</v>
      </c>
      <c r="M23" s="6">
        <f t="shared" si="2"/>
        <v>0.041385030864197536</v>
      </c>
      <c r="N23" s="6">
        <f t="shared" si="3"/>
        <v>0.04109953703703704</v>
      </c>
      <c r="O23" s="6">
        <f t="shared" si="5"/>
        <v>0.014313271604938269</v>
      </c>
      <c r="P23" s="13">
        <f t="shared" si="1"/>
        <v>0.7990354938271604</v>
      </c>
    </row>
    <row r="24" spans="1:16" ht="12.75">
      <c r="A24" t="s">
        <v>32</v>
      </c>
      <c r="B24">
        <v>2005</v>
      </c>
      <c r="C24" s="6">
        <f>IF(ISERROR(VLOOKUP($A24,'3-5-05'!$B$2:$P$95,13,FALSE)),"",VLOOKUP($A24,'3-5-05'!$B$2:$P$95,13,FALSE))</f>
        <v>0.041261574074074076</v>
      </c>
      <c r="D24" s="6"/>
      <c r="E24" s="6">
        <f>IF(ISERROR(VLOOKUP($A24,'31-5-05'!$B$2:$P$95,13,FALSE)),"",VLOOKUP($A24,'31-5-05'!$B$2:$P$95,13,FALSE))</f>
      </c>
      <c r="F24" s="6">
        <f>IF(ISERROR(VLOOKUP($A24,'14-6-05'!$B$2:$P$95,13,FALSE)),"",VLOOKUP($A24,'14-6-05'!$B$2:$P$95,13,FALSE))</f>
        <v>0.04162037037037037</v>
      </c>
      <c r="G24" s="6">
        <f>IF(ISERROR(VLOOKUP($A24,'28-6-05'!$B$2:$P$88,13,FALSE)),"",VLOOKUP($A24,'28-6-05'!$B$2:$P$88,13,FALSE))</f>
        <v>0.04148148148148149</v>
      </c>
      <c r="H24" s="6">
        <f>IF(ISERROR(VLOOKUP($A24,'12-7-05'!$B$2:$P$89,13,FALSE)),"",VLOOKUP($A24,'12-7-05'!$B$2:$P$89,13,FALSE))</f>
      </c>
      <c r="I24" s="6">
        <f>IF(ISERROR(VLOOKUP($A24,'26-7-05'!$B$2:$P$86,13,FALSE)),"",VLOOKUP($A24,'26-7-05'!$B$2:$P$86,13,FALSE))</f>
      </c>
      <c r="J24" s="6">
        <f>IF(ISERROR(VLOOKUP($A24,'9-8-05'!$B$2:$P$69,13,FALSE)),"",VLOOKUP($A24,'9-8-05'!$B$2:$P$69,13,FALSE))</f>
      </c>
      <c r="K24" s="6">
        <f>IF(ISERROR(VLOOKUP($A24,'23-8-05'!$B$2:$P$86,13,FALSE)),"",VLOOKUP($A24,'23-8-05'!$B$2:$P$86,13,FALSE))</f>
      </c>
      <c r="L24" s="6">
        <f>IF(ISERROR(VLOOKUP($A24,'30-8-05'!$B$2:$P$86,13,FALSE)),"",VLOOKUP($A24,'30-8-05'!$B$2:$P$86,13,FALSE))</f>
        <v>0.043379629629629636</v>
      </c>
      <c r="M24" s="6">
        <f>AVERAGE(L24,K24,J24,I24,H24,G24,F24,E24,D24,C24)</f>
        <v>0.041935763888888894</v>
      </c>
      <c r="N24" s="6">
        <f>MIN(L24,K24,J24,I24,H24,G24,F24,E24,D24,C24)</f>
        <v>0.041261574074074076</v>
      </c>
      <c r="O24" s="6">
        <f t="shared" si="5"/>
        <v>0.013956886574074068</v>
      </c>
      <c r="P24" s="13">
        <f t="shared" si="1"/>
        <v>0.7986791087962963</v>
      </c>
    </row>
    <row r="25" spans="1:16" ht="12.75">
      <c r="A25" t="s">
        <v>116</v>
      </c>
      <c r="B25">
        <v>2005</v>
      </c>
      <c r="C25" s="6">
        <f>IF(ISERROR(VLOOKUP($A25,'3-5-05'!$B$2:$P$95,13,FALSE)),"",VLOOKUP($A25,'3-5-05'!$B$2:$P$95,13,FALSE))</f>
      </c>
      <c r="D25" s="6"/>
      <c r="E25" s="6">
        <f>IF(ISERROR(VLOOKUP($A25,'31-5-05'!$B$2:$P$95,13,FALSE)),"",VLOOKUP($A25,'31-5-05'!$B$2:$P$95,13,FALSE))</f>
      </c>
      <c r="F25" s="6">
        <f>IF(ISERROR(VLOOKUP($A25,'14-6-05'!$B$2:$P$95,13,FALSE)),"",VLOOKUP($A25,'14-6-05'!$B$2:$P$95,13,FALSE))</f>
        <v>0.04129629629629629</v>
      </c>
      <c r="G25" s="6">
        <f>IF(ISERROR(VLOOKUP($A25,'28-6-05'!$B$2:$P$88,13,FALSE)),"",VLOOKUP($A25,'28-6-05'!$B$2:$P$88,13,FALSE))</f>
      </c>
      <c r="H25" s="6">
        <f>IF(ISERROR(VLOOKUP($A25,'12-7-05'!$B$2:$P$89,13,FALSE)),"",VLOOKUP($A25,'12-7-05'!$B$2:$P$89,13,FALSE))</f>
      </c>
      <c r="I25" s="6">
        <f>IF(ISERROR(VLOOKUP($A25,'26-7-05'!$B$2:$P$86,13,FALSE)),"",VLOOKUP($A25,'26-7-05'!$B$2:$P$86,13,FALSE))</f>
      </c>
      <c r="J25" s="6">
        <f>IF(ISERROR(VLOOKUP($A25,'9-8-05'!$B$2:$P$69,13,FALSE)),"",VLOOKUP($A25,'9-8-05'!$B$2:$P$69,13,FALSE))</f>
      </c>
      <c r="K25" s="6" t="str">
        <f>IF(ISERROR(VLOOKUP($A25,'23-8-05'!$B$2:$P$86,13,FALSE)),"",VLOOKUP($A25,'23-8-05'!$B$2:$P$86,13,FALSE))</f>
        <v>dnf</v>
      </c>
      <c r="L25" s="6">
        <f>IF(ISERROR(VLOOKUP($A25,'30-8-05'!$B$2:$P$86,13,FALSE)),"",VLOOKUP($A25,'30-8-05'!$B$2:$P$86,13,FALSE))</f>
      </c>
      <c r="M25" s="6">
        <f t="shared" si="2"/>
        <v>0.04129629629629629</v>
      </c>
      <c r="N25" s="6">
        <f t="shared" si="3"/>
        <v>0.04129629629629629</v>
      </c>
      <c r="O25" s="6">
        <f t="shared" si="0"/>
        <v>0.014259259259259263</v>
      </c>
      <c r="P25" s="13">
        <f t="shared" si="1"/>
        <v>0.7989814814814815</v>
      </c>
    </row>
    <row r="26" spans="1:16" ht="12.75">
      <c r="A26" t="s">
        <v>42</v>
      </c>
      <c r="B26">
        <v>2005</v>
      </c>
      <c r="C26" s="6">
        <f>IF(ISERROR(VLOOKUP($A26,'3-5-05'!$B$2:$P$95,13,FALSE)),"",VLOOKUP($A26,'3-5-05'!$B$2:$P$95,13,FALSE))</f>
      </c>
      <c r="D26" s="6"/>
      <c r="E26" s="6">
        <f>IF(ISERROR(VLOOKUP($A26,'31-5-05'!$B$2:$P$95,13,FALSE)),"",VLOOKUP($A26,'31-5-05'!$B$2:$P$95,13,FALSE))</f>
      </c>
      <c r="F26" s="6">
        <f>IF(ISERROR(VLOOKUP($A26,'14-6-05'!$B$2:$P$95,13,FALSE)),"",VLOOKUP($A26,'14-6-05'!$B$2:$P$95,13,FALSE))</f>
        <v>0.04126157407407407</v>
      </c>
      <c r="G26" s="6">
        <f>IF(ISERROR(VLOOKUP($A26,'28-6-05'!$B$2:$P$88,13,FALSE)),"",VLOOKUP($A26,'28-6-05'!$B$2:$P$88,13,FALSE))</f>
      </c>
      <c r="H26" s="6">
        <f>IF(ISERROR(VLOOKUP($A26,'12-7-05'!$B$2:$P$89,13,FALSE)),"",VLOOKUP($A26,'12-7-05'!$B$2:$P$89,13,FALSE))</f>
      </c>
      <c r="I26" s="6" t="str">
        <f>IF(ISERROR(VLOOKUP($A26,'26-7-05'!$B$2:$P$86,13,FALSE)),"",VLOOKUP($A26,'26-7-05'!$B$2:$P$86,13,FALSE))</f>
        <v>dnf</v>
      </c>
      <c r="J26" s="6">
        <f>IF(ISERROR(VLOOKUP($A26,'9-8-05'!$B$2:$P$69,13,FALSE)),"",VLOOKUP($A26,'9-8-05'!$B$2:$P$69,13,FALSE))</f>
      </c>
      <c r="K26" s="6">
        <f>IF(ISERROR(VLOOKUP($A26,'23-8-05'!$B$2:$P$86,13,FALSE)),"",VLOOKUP($A26,'23-8-05'!$B$2:$P$86,13,FALSE))</f>
      </c>
      <c r="L26" s="6">
        <f>IF(ISERROR(VLOOKUP($A26,'30-8-05'!$B$2:$P$86,13,FALSE)),"",VLOOKUP($A26,'30-8-05'!$B$2:$P$86,13,FALSE))</f>
      </c>
      <c r="M26" s="6">
        <f t="shared" si="2"/>
        <v>0.04126157407407407</v>
      </c>
      <c r="N26" s="6">
        <f t="shared" si="3"/>
        <v>0.04126157407407407</v>
      </c>
      <c r="O26" s="6">
        <f t="shared" si="0"/>
        <v>0.014293981481481484</v>
      </c>
      <c r="P26" s="13">
        <f t="shared" si="1"/>
        <v>0.7990162037037037</v>
      </c>
    </row>
    <row r="27" spans="1:16" ht="12.75">
      <c r="A27" t="s">
        <v>17</v>
      </c>
      <c r="B27">
        <v>2005</v>
      </c>
      <c r="C27" s="6">
        <f>IF(ISERROR(VLOOKUP($A27,'3-5-05'!$B$2:$P$95,13,FALSE)),"",VLOOKUP($A27,'3-5-05'!$B$2:$P$95,13,FALSE))</f>
      </c>
      <c r="D27" s="6"/>
      <c r="E27" s="6">
        <f>IF(ISERROR(VLOOKUP($A27,'31-5-05'!$B$2:$P$95,13,FALSE)),"",VLOOKUP($A27,'31-5-05'!$B$2:$P$95,13,FALSE))</f>
      </c>
      <c r="F27" s="6">
        <f>IF(ISERROR(VLOOKUP($A27,'14-6-05'!$B$2:$P$95,13,FALSE)),"",VLOOKUP($A27,'14-6-05'!$B$2:$P$95,13,FALSE))</f>
      </c>
      <c r="G27" s="6">
        <f>IF(ISERROR(VLOOKUP($A27,'28-6-05'!$B$2:$P$88,13,FALSE)),"",VLOOKUP($A27,'28-6-05'!$B$2:$P$88,13,FALSE))</f>
      </c>
      <c r="H27" s="6">
        <f>IF(ISERROR(VLOOKUP($A27,'12-7-05'!$B$2:$P$89,13,FALSE)),"",VLOOKUP($A27,'12-7-05'!$B$2:$P$89,13,FALSE))</f>
      </c>
      <c r="I27" s="6">
        <f>IF(ISERROR(VLOOKUP($A27,'26-7-05'!$B$2:$P$86,13,FALSE)),"",VLOOKUP($A27,'26-7-05'!$B$2:$P$86,13,FALSE))</f>
      </c>
      <c r="J27" s="6">
        <f>IF(ISERROR(VLOOKUP($A27,'9-8-05'!$B$2:$P$69,13,FALSE)),"",VLOOKUP($A27,'9-8-05'!$B$2:$P$69,13,FALSE))</f>
        <v>0.04048611111111112</v>
      </c>
      <c r="K27" s="6">
        <f>IF(ISERROR(VLOOKUP($A27,'23-8-05'!$B$2:$P$86,13,FALSE)),"",VLOOKUP($A27,'23-8-05'!$B$2:$P$86,13,FALSE))</f>
        <v>0.04210648148148148</v>
      </c>
      <c r="L27" s="6">
        <f>IF(ISERROR(VLOOKUP($A27,'30-8-05'!$B$2:$P$86,13,FALSE)),"",VLOOKUP($A27,'30-8-05'!$B$2:$P$86,13,FALSE))</f>
      </c>
      <c r="M27" s="6">
        <f>AVERAGE(L27,K27,J27,I27,H27,G27,F27,E27,D27,C27)</f>
        <v>0.0412962962962963</v>
      </c>
      <c r="N27" s="6">
        <f>MIN(L27,K27,J27,I27,H27,G27,F27,E27,D27,C27)</f>
        <v>0.04048611111111112</v>
      </c>
      <c r="O27" s="6">
        <f t="shared" si="0"/>
        <v>0.014664351851851845</v>
      </c>
      <c r="P27" s="13">
        <f t="shared" si="1"/>
        <v>0.7993865740740741</v>
      </c>
    </row>
    <row r="28" spans="1:16" ht="12.75">
      <c r="A28" t="s">
        <v>123</v>
      </c>
      <c r="B28">
        <v>2005</v>
      </c>
      <c r="C28" s="6">
        <f>IF(ISERROR(VLOOKUP($A28,'3-5-05'!$B$2:$P$95,13,FALSE)),"",VLOOKUP($A28,'3-5-05'!$B$2:$P$95,13,FALSE))</f>
      </c>
      <c r="D28" s="6"/>
      <c r="E28" s="6">
        <f>IF(ISERROR(VLOOKUP($A28,'31-5-05'!$B$2:$P$95,13,FALSE)),"",VLOOKUP($A28,'31-5-05'!$B$2:$P$95,13,FALSE))</f>
        <v>0.040879629629629634</v>
      </c>
      <c r="F28" s="6">
        <f>IF(ISERROR(VLOOKUP($A28,'14-6-05'!$B$2:$P$95,13,FALSE)),"",VLOOKUP($A28,'14-6-05'!$B$2:$P$95,13,FALSE))</f>
      </c>
      <c r="G28" s="6">
        <f>IF(ISERROR(VLOOKUP($A28,'28-6-05'!$B$2:$P$88,13,FALSE)),"",VLOOKUP($A28,'28-6-05'!$B$2:$P$88,13,FALSE))</f>
      </c>
      <c r="H28" s="6">
        <f>IF(ISERROR(VLOOKUP($A28,'12-7-05'!$B$2:$P$89,13,FALSE)),"",VLOOKUP($A28,'12-7-05'!$B$2:$P$89,13,FALSE))</f>
      </c>
      <c r="I28" s="6">
        <f>IF(ISERROR(VLOOKUP($A28,'26-7-05'!$B$2:$P$86,13,FALSE)),"",VLOOKUP($A28,'26-7-05'!$B$2:$P$86,13,FALSE))</f>
        <v>0.04064814814814815</v>
      </c>
      <c r="J28" s="6">
        <f>IF(ISERROR(VLOOKUP($A28,'9-8-05'!$B$2:$P$69,13,FALSE)),"",VLOOKUP($A28,'9-8-05'!$B$2:$P$69,13,FALSE))</f>
      </c>
      <c r="K28" s="6">
        <f>IF(ISERROR(VLOOKUP($A28,'23-8-05'!$B$2:$P$86,13,FALSE)),"",VLOOKUP($A28,'23-8-05'!$B$2:$P$86,13,FALSE))</f>
        <v>0.04100694444444444</v>
      </c>
      <c r="L28" s="6">
        <f>IF(ISERROR(VLOOKUP($A28,'30-8-05'!$B$2:$P$86,13,FALSE)),"",VLOOKUP($A28,'30-8-05'!$B$2:$P$86,13,FALSE))</f>
        <v>0.04074074074074074</v>
      </c>
      <c r="M28" s="6">
        <f>AVERAGE(L28,K28,J28,I28,H28,G28,F28,E28,D28,C28)</f>
        <v>0.04081886574074074</v>
      </c>
      <c r="N28" s="6">
        <f>MIN(L28,K28,J28,I28,H28,G28,F28,E28,D28,C28)</f>
        <v>0.04064814814814815</v>
      </c>
      <c r="O28" s="6">
        <f aca="true" t="shared" si="6" ref="O28:O36">TIMEVALUE("1:20:00")-(M28+N28)/2</f>
        <v>0.01482204861111111</v>
      </c>
      <c r="P28" s="13">
        <f t="shared" si="1"/>
        <v>0.7995442708333333</v>
      </c>
    </row>
    <row r="29" spans="1:16" ht="12.75">
      <c r="A29" t="s">
        <v>143</v>
      </c>
      <c r="B29">
        <v>2005</v>
      </c>
      <c r="C29" s="6">
        <f>IF(ISERROR(VLOOKUP($A29,'3-5-05'!$B$2:$P$95,13,FALSE)),"",VLOOKUP($A29,'3-5-05'!$B$2:$P$95,13,FALSE))</f>
      </c>
      <c r="D29" s="6"/>
      <c r="E29" s="6">
        <f>IF(ISERROR(VLOOKUP($A29,'31-5-05'!$B$2:$P$95,13,FALSE)),"",VLOOKUP($A29,'31-5-05'!$B$2:$P$95,13,FALSE))</f>
      </c>
      <c r="F29" s="6">
        <f>IF(ISERROR(VLOOKUP($A29,'14-6-05'!$B$2:$P$95,13,FALSE)),"",VLOOKUP($A29,'14-6-05'!$B$2:$P$95,13,FALSE))</f>
      </c>
      <c r="G29" s="6">
        <f>IF(ISERROR(VLOOKUP($A29,'28-6-05'!$B$2:$P$88,13,FALSE)),"",VLOOKUP($A29,'28-6-05'!$B$2:$P$88,13,FALSE))</f>
      </c>
      <c r="H29" s="6">
        <f>IF(ISERROR(VLOOKUP($A29,'12-7-05'!$B$2:$P$89,13,FALSE)),"",VLOOKUP($A29,'12-7-05'!$B$2:$P$89,13,FALSE))</f>
      </c>
      <c r="I29" s="6">
        <f>IF(ISERROR(VLOOKUP($A29,'26-7-05'!$B$2:$P$86,13,FALSE)),"",VLOOKUP($A29,'26-7-05'!$B$2:$P$86,13,FALSE))</f>
      </c>
      <c r="J29" s="6">
        <f>IF(ISERROR(VLOOKUP($A29,'9-8-05'!$B$2:$P$69,13,FALSE)),"",VLOOKUP($A29,'9-8-05'!$B$2:$P$69,13,FALSE))</f>
      </c>
      <c r="K29" s="6">
        <f>IF(ISERROR(VLOOKUP($A29,'23-8-05'!$B$2:$P$86,13,FALSE)),"",VLOOKUP($A29,'23-8-05'!$B$2:$P$86,13,FALSE))</f>
        <v>0.040729166666666664</v>
      </c>
      <c r="L29" s="6">
        <f>IF(ISERROR(VLOOKUP($A29,'30-8-05'!$B$2:$P$86,13,FALSE)),"",VLOOKUP($A29,'30-8-05'!$B$2:$P$86,13,FALSE))</f>
        <v>0.039016203703703706</v>
      </c>
      <c r="M29" s="6">
        <f t="shared" si="2"/>
        <v>0.039872685185185185</v>
      </c>
      <c r="N29" s="6">
        <f t="shared" si="3"/>
        <v>0.039016203703703706</v>
      </c>
      <c r="O29" s="6">
        <f t="shared" si="6"/>
        <v>0.016111111111111104</v>
      </c>
      <c r="P29" s="13">
        <f t="shared" si="1"/>
        <v>0.8008333333333333</v>
      </c>
    </row>
    <row r="30" spans="1:16" ht="12.75">
      <c r="A30" t="s">
        <v>34</v>
      </c>
      <c r="B30">
        <v>2005</v>
      </c>
      <c r="C30" s="6">
        <f>IF(ISERROR(VLOOKUP($A30,'3-5-05'!$B$2:$P$95,13,FALSE)),"",VLOOKUP($A30,'3-5-05'!$B$2:$P$95,13,FALSE))</f>
      </c>
      <c r="D30" s="6"/>
      <c r="E30" s="6">
        <f>IF(ISERROR(VLOOKUP($A30,'31-5-05'!$B$2:$P$95,13,FALSE)),"",VLOOKUP($A30,'31-5-05'!$B$2:$P$95,13,FALSE))</f>
      </c>
      <c r="F30" s="6">
        <f>IF(ISERROR(VLOOKUP($A30,'14-6-05'!$B$2:$P$95,13,FALSE)),"",VLOOKUP($A30,'14-6-05'!$B$2:$P$95,13,FALSE))</f>
      </c>
      <c r="G30" s="6">
        <f>IF(ISERROR(VLOOKUP($A30,'28-6-05'!$B$2:$P$88,13,FALSE)),"",VLOOKUP($A30,'28-6-05'!$B$2:$P$88,13,FALSE))</f>
      </c>
      <c r="H30" s="6">
        <f>IF(ISERROR(VLOOKUP($A30,'12-7-05'!$B$2:$P$89,13,FALSE)),"",VLOOKUP($A30,'12-7-05'!$B$2:$P$89,13,FALSE))</f>
      </c>
      <c r="I30" s="6">
        <f>IF(ISERROR(VLOOKUP($A30,'26-7-05'!$B$2:$P$86,13,FALSE)),"",VLOOKUP($A30,'26-7-05'!$B$2:$P$86,13,FALSE))</f>
      </c>
      <c r="J30" s="6">
        <f>IF(ISERROR(VLOOKUP($A30,'9-8-05'!$B$2:$P$69,13,FALSE)),"",VLOOKUP($A30,'9-8-05'!$B$2:$P$69,13,FALSE))</f>
      </c>
      <c r="K30" s="6">
        <f>IF(ISERROR(VLOOKUP($A30,'23-8-05'!$B$2:$P$86,13,FALSE)),"",VLOOKUP($A30,'23-8-05'!$B$2:$P$86,13,FALSE))</f>
      </c>
      <c r="L30" s="6">
        <f>IF(ISERROR(VLOOKUP($A30,'30-8-05'!$B$2:$P$86,13,FALSE)),"",VLOOKUP($A30,'30-8-05'!$B$2:$P$86,13,FALSE))</f>
        <v>0.043680555555555556</v>
      </c>
      <c r="M30" s="6">
        <f>AVERAGE(L30,K30,J30,I30,H30,G30,F30,E30,D30,C30)</f>
        <v>0.043680555555555556</v>
      </c>
      <c r="N30" s="6">
        <f>MIN(L30,K30,J30,I30,H30,G30,F30,E30,D30,C30)</f>
        <v>0.043680555555555556</v>
      </c>
      <c r="O30" s="6">
        <f>TIMEVALUE("1:20:00")-(M30+N30)/2</f>
        <v>0.011874999999999997</v>
      </c>
      <c r="P30" s="13">
        <f>TIMEVALUE("18:50:00")+O30</f>
        <v>0.7965972222222222</v>
      </c>
    </row>
    <row r="31" spans="1:16" ht="12.75">
      <c r="A31" t="s">
        <v>31</v>
      </c>
      <c r="B31">
        <v>2005</v>
      </c>
      <c r="C31" s="6">
        <f>IF(ISERROR(VLOOKUP($A31,'3-5-05'!$B$2:$P$95,13,FALSE)),"",VLOOKUP($A31,'3-5-05'!$B$2:$P$95,13,FALSE))</f>
        <v>0.04060185185185185</v>
      </c>
      <c r="D31" s="6"/>
      <c r="E31" s="6">
        <f>IF(ISERROR(VLOOKUP($A31,'31-5-05'!$B$2:$P$95,13,FALSE)),"",VLOOKUP($A31,'31-5-05'!$B$2:$P$95,13,FALSE))</f>
      </c>
      <c r="F31" s="6">
        <f>IF(ISERROR(VLOOKUP($A31,'14-6-05'!$B$2:$P$95,13,FALSE)),"",VLOOKUP($A31,'14-6-05'!$B$2:$P$95,13,FALSE))</f>
      </c>
      <c r="G31" s="6">
        <f>IF(ISERROR(VLOOKUP($A31,'28-6-05'!$B$2:$P$88,13,FALSE)),"",VLOOKUP($A31,'28-6-05'!$B$2:$P$88,13,FALSE))</f>
      </c>
      <c r="H31" s="6">
        <f>IF(ISERROR(VLOOKUP($A31,'12-7-05'!$B$2:$P$89,13,FALSE)),"",VLOOKUP($A31,'12-7-05'!$B$2:$P$89,13,FALSE))</f>
      </c>
      <c r="I31" s="6">
        <f>IF(ISERROR(VLOOKUP($A31,'26-7-05'!$B$2:$P$86,13,FALSE)),"",VLOOKUP($A31,'26-7-05'!$B$2:$P$86,13,FALSE))</f>
      </c>
      <c r="J31" s="6">
        <f>IF(ISERROR(VLOOKUP($A31,'9-8-05'!$B$2:$P$69,13,FALSE)),"",VLOOKUP($A31,'9-8-05'!$B$2:$P$69,13,FALSE))</f>
      </c>
      <c r="K31" s="6">
        <f>IF(ISERROR(VLOOKUP($A31,'23-8-05'!$B$2:$P$86,13,FALSE)),"",VLOOKUP($A31,'23-8-05'!$B$2:$P$86,13,FALSE))</f>
      </c>
      <c r="L31" s="6">
        <f>IF(ISERROR(VLOOKUP($A31,'30-8-05'!$B$2:$P$86,13,FALSE)),"",VLOOKUP($A31,'30-8-05'!$B$2:$P$86,13,FALSE))</f>
        <v>0.03989583333333333</v>
      </c>
      <c r="M31" s="6">
        <f t="shared" si="2"/>
        <v>0.04024884259259259</v>
      </c>
      <c r="N31" s="6">
        <f t="shared" si="3"/>
        <v>0.03989583333333333</v>
      </c>
      <c r="O31" s="6">
        <f t="shared" si="6"/>
        <v>0.015483217592592594</v>
      </c>
      <c r="P31" s="13">
        <f t="shared" si="1"/>
        <v>0.8002054398148148</v>
      </c>
    </row>
    <row r="32" spans="1:16" ht="12.75">
      <c r="A32" t="s">
        <v>39</v>
      </c>
      <c r="B32">
        <v>2005</v>
      </c>
      <c r="C32" s="6">
        <f>IF(ISERROR(VLOOKUP($A32,'3-5-05'!$B$2:$P$95,13,FALSE)),"",VLOOKUP($A32,'3-5-05'!$B$2:$P$95,13,FALSE))</f>
        <v>0.04214120370370371</v>
      </c>
      <c r="D32" s="6"/>
      <c r="E32" s="6">
        <f>IF(ISERROR(VLOOKUP($A32,'31-5-05'!$B$2:$P$95,13,FALSE)),"",VLOOKUP($A32,'31-5-05'!$B$2:$P$95,13,FALSE))</f>
        <v>0.041192129629629634</v>
      </c>
      <c r="F32" s="6">
        <f>IF(ISERROR(VLOOKUP($A32,'14-6-05'!$B$2:$P$95,13,FALSE)),"",VLOOKUP($A32,'14-6-05'!$B$2:$P$95,13,FALSE))</f>
        <v>0.04079861111111111</v>
      </c>
      <c r="G32" s="6">
        <f>IF(ISERROR(VLOOKUP($A32,'28-6-05'!$B$2:$P$88,13,FALSE)),"",VLOOKUP($A32,'28-6-05'!$B$2:$P$88,13,FALSE))</f>
        <v>0.04128472222222222</v>
      </c>
      <c r="H32" s="6">
        <f>IF(ISERROR(VLOOKUP($A32,'12-7-05'!$B$2:$P$89,13,FALSE)),"",VLOOKUP($A32,'12-7-05'!$B$2:$P$89,13,FALSE))</f>
        <v>0.04004629629629629</v>
      </c>
      <c r="I32" s="6">
        <f>IF(ISERROR(VLOOKUP($A32,'26-7-05'!$B$2:$P$86,13,FALSE)),"",VLOOKUP($A32,'26-7-05'!$B$2:$P$86,13,FALSE))</f>
      </c>
      <c r="J32" s="6">
        <f>IF(ISERROR(VLOOKUP($A32,'9-8-05'!$B$2:$P$69,13,FALSE)),"",VLOOKUP($A32,'9-8-05'!$B$2:$P$69,13,FALSE))</f>
      </c>
      <c r="K32" s="6">
        <f>IF(ISERROR(VLOOKUP($A32,'23-8-05'!$B$2:$P$86,13,FALSE)),"",VLOOKUP($A32,'23-8-05'!$B$2:$P$86,13,FALSE))</f>
      </c>
      <c r="L32" s="6">
        <f>IF(ISERROR(VLOOKUP($A32,'30-8-05'!$B$2:$P$86,13,FALSE)),"",VLOOKUP($A32,'30-8-05'!$B$2:$P$86,13,FALSE))</f>
      </c>
      <c r="M32" s="6">
        <f t="shared" si="2"/>
        <v>0.04109259259259259</v>
      </c>
      <c r="N32" s="6">
        <f t="shared" si="3"/>
        <v>0.04004629629629629</v>
      </c>
      <c r="O32" s="6">
        <f t="shared" si="6"/>
        <v>0.014986111111111117</v>
      </c>
      <c r="P32" s="13">
        <f t="shared" si="1"/>
        <v>0.7997083333333334</v>
      </c>
    </row>
    <row r="33" spans="1:16" ht="12.75">
      <c r="A33" t="s">
        <v>122</v>
      </c>
      <c r="B33">
        <v>2005</v>
      </c>
      <c r="C33" s="6">
        <f>IF(ISERROR(VLOOKUP($A33,'3-5-05'!$B$2:$P$95,13,FALSE)),"",VLOOKUP($A33,'3-5-05'!$B$2:$P$95,13,FALSE))</f>
      </c>
      <c r="D33" s="6"/>
      <c r="E33" s="6">
        <f>IF(ISERROR(VLOOKUP($A33,'31-5-05'!$B$2:$P$95,13,FALSE)),"",VLOOKUP($A33,'31-5-05'!$B$2:$P$95,13,FALSE))</f>
        <v>0.040532407407407406</v>
      </c>
      <c r="F33" s="6">
        <f>IF(ISERROR(VLOOKUP($A33,'14-6-05'!$B$2:$P$95,13,FALSE)),"",VLOOKUP($A33,'14-6-05'!$B$2:$P$95,13,FALSE))</f>
      </c>
      <c r="G33" s="6">
        <f>IF(ISERROR(VLOOKUP($A33,'28-6-05'!$B$2:$P$88,13,FALSE)),"",VLOOKUP($A33,'28-6-05'!$B$2:$P$88,13,FALSE))</f>
      </c>
      <c r="H33" s="6">
        <f>IF(ISERROR(VLOOKUP($A33,'12-7-05'!$B$2:$P$89,13,FALSE)),"",VLOOKUP($A33,'12-7-05'!$B$2:$P$89,13,FALSE))</f>
      </c>
      <c r="I33" s="6">
        <f>IF(ISERROR(VLOOKUP($A33,'26-7-05'!$B$2:$P$86,13,FALSE)),"",VLOOKUP($A33,'26-7-05'!$B$2:$P$86,13,FALSE))</f>
      </c>
      <c r="J33" s="6">
        <f>IF(ISERROR(VLOOKUP($A33,'9-8-05'!$B$2:$P$69,13,FALSE)),"",VLOOKUP($A33,'9-8-05'!$B$2:$P$69,13,FALSE))</f>
      </c>
      <c r="K33" s="6">
        <f>IF(ISERROR(VLOOKUP($A33,'23-8-05'!$B$2:$P$86,13,FALSE)),"",VLOOKUP($A33,'23-8-05'!$B$2:$P$86,13,FALSE))</f>
      </c>
      <c r="L33" s="6">
        <f>IF(ISERROR(VLOOKUP($A33,'30-8-05'!$B$2:$P$86,13,FALSE)),"",VLOOKUP($A33,'30-8-05'!$B$2:$P$86,13,FALSE))</f>
      </c>
      <c r="M33" s="6">
        <f t="shared" si="2"/>
        <v>0.040532407407407406</v>
      </c>
      <c r="N33" s="6">
        <f t="shared" si="3"/>
        <v>0.040532407407407406</v>
      </c>
      <c r="O33" s="6">
        <f t="shared" si="6"/>
        <v>0.015023148148148147</v>
      </c>
      <c r="P33" s="13">
        <f t="shared" si="1"/>
        <v>0.7997453703703703</v>
      </c>
    </row>
    <row r="34" spans="1:16" ht="12.75">
      <c r="A34" t="s">
        <v>112</v>
      </c>
      <c r="B34">
        <v>2005</v>
      </c>
      <c r="C34" s="6">
        <f>IF(ISERROR(VLOOKUP($A34,'3-5-05'!$B$2:$P$95,13,FALSE)),"",VLOOKUP($A34,'3-5-05'!$B$2:$P$95,13,FALSE))</f>
        <v>0.04214120370370371</v>
      </c>
      <c r="D34" s="6"/>
      <c r="E34" s="6">
        <f>IF(ISERROR(VLOOKUP($A34,'31-5-05'!$B$2:$P$95,13,FALSE)),"",VLOOKUP($A34,'31-5-05'!$B$2:$P$95,13,FALSE))</f>
      </c>
      <c r="F34" s="6">
        <f>IF(ISERROR(VLOOKUP($A34,'14-6-05'!$B$2:$P$95,13,FALSE)),"",VLOOKUP($A34,'14-6-05'!$B$2:$P$95,13,FALSE))</f>
        <v>0.041666666666666664</v>
      </c>
      <c r="G34" s="6">
        <f>IF(ISERROR(VLOOKUP($A34,'28-6-05'!$B$2:$P$88,13,FALSE)),"",VLOOKUP($A34,'28-6-05'!$B$2:$P$88,13,FALSE))</f>
      </c>
      <c r="H34" s="6">
        <f>IF(ISERROR(VLOOKUP($A34,'12-7-05'!$B$2:$P$89,13,FALSE)),"",VLOOKUP($A34,'12-7-05'!$B$2:$P$89,13,FALSE))</f>
        <v>0.04105324074074074</v>
      </c>
      <c r="I34" s="6">
        <f>IF(ISERROR(VLOOKUP($A34,'26-7-05'!$B$2:$P$86,13,FALSE)),"",VLOOKUP($A34,'26-7-05'!$B$2:$P$86,13,FALSE))</f>
      </c>
      <c r="J34" s="6">
        <f>IF(ISERROR(VLOOKUP($A34,'9-8-05'!$B$2:$P$69,13,FALSE)),"",VLOOKUP($A34,'9-8-05'!$B$2:$P$69,13,FALSE))</f>
      </c>
      <c r="K34" s="6">
        <f>IF(ISERROR(VLOOKUP($A34,'23-8-05'!$B$2:$P$86,13,FALSE)),"",VLOOKUP($A34,'23-8-05'!$B$2:$P$86,13,FALSE))</f>
      </c>
      <c r="L34" s="6">
        <f>IF(ISERROR(VLOOKUP($A34,'30-8-05'!$B$2:$P$86,13,FALSE)),"",VLOOKUP($A34,'30-8-05'!$B$2:$P$86,13,FALSE))</f>
        <v>0.04112268518518519</v>
      </c>
      <c r="M34" s="6">
        <f t="shared" si="2"/>
        <v>0.04149594907407407</v>
      </c>
      <c r="N34" s="6">
        <f t="shared" si="3"/>
        <v>0.04105324074074074</v>
      </c>
      <c r="O34" s="6">
        <f t="shared" si="6"/>
        <v>0.014280960648148149</v>
      </c>
      <c r="P34" s="13">
        <f t="shared" si="1"/>
        <v>0.7990031828703703</v>
      </c>
    </row>
    <row r="35" spans="1:16" ht="12.75">
      <c r="A35" t="s">
        <v>141</v>
      </c>
      <c r="B35">
        <v>2005</v>
      </c>
      <c r="C35" s="6">
        <f>IF(ISERROR(VLOOKUP($A35,'3-5-05'!$B$2:$P$95,13,FALSE)),"",VLOOKUP($A35,'3-5-05'!$B$2:$P$95,13,FALSE))</f>
      </c>
      <c r="D35" s="6"/>
      <c r="E35" s="6">
        <f>IF(ISERROR(VLOOKUP($A35,'31-5-05'!$B$2:$P$95,13,FALSE)),"",VLOOKUP($A35,'31-5-05'!$B$2:$P$95,13,FALSE))</f>
      </c>
      <c r="F35" s="6">
        <f>IF(ISERROR(VLOOKUP($A35,'14-6-05'!$B$2:$P$95,13,FALSE)),"",VLOOKUP($A35,'14-6-05'!$B$2:$P$95,13,FALSE))</f>
      </c>
      <c r="G35" s="6">
        <f>IF(ISERROR(VLOOKUP($A35,'28-6-05'!$B$2:$P$88,13,FALSE)),"",VLOOKUP($A35,'28-6-05'!$B$2:$P$88,13,FALSE))</f>
      </c>
      <c r="H35" s="6">
        <f>IF(ISERROR(VLOOKUP($A35,'12-7-05'!$B$2:$P$89,13,FALSE)),"",VLOOKUP($A35,'12-7-05'!$B$2:$P$89,13,FALSE))</f>
      </c>
      <c r="I35" s="6">
        <f>IF(ISERROR(VLOOKUP($A35,'26-7-05'!$B$2:$P$86,13,FALSE)),"",VLOOKUP($A35,'26-7-05'!$B$2:$P$86,13,FALSE))</f>
      </c>
      <c r="J35" s="6">
        <f>IF(ISERROR(VLOOKUP($A35,'9-8-05'!$B$2:$P$69,13,FALSE)),"",VLOOKUP($A35,'9-8-05'!$B$2:$P$69,13,FALSE))</f>
        <v>0.04012731481481481</v>
      </c>
      <c r="K35" s="6">
        <f>IF(ISERROR(VLOOKUP($A35,'23-8-05'!$B$2:$P$86,13,FALSE)),"",VLOOKUP($A35,'23-8-05'!$B$2:$P$86,13,FALSE))</f>
      </c>
      <c r="L35" s="6">
        <f>IF(ISERROR(VLOOKUP($A35,'30-8-05'!$B$2:$P$86,13,FALSE)),"",VLOOKUP($A35,'30-8-05'!$B$2:$P$86,13,FALSE))</f>
      </c>
      <c r="M35" s="6">
        <f t="shared" si="2"/>
        <v>0.04012731481481481</v>
      </c>
      <c r="N35" s="6">
        <f t="shared" si="3"/>
        <v>0.04012731481481481</v>
      </c>
      <c r="O35" s="6">
        <f t="shared" si="6"/>
        <v>0.015428240740740742</v>
      </c>
      <c r="P35" s="13">
        <f t="shared" si="1"/>
        <v>0.800150462962963</v>
      </c>
    </row>
    <row r="36" spans="1:16" ht="12.75">
      <c r="A36" t="s">
        <v>28</v>
      </c>
      <c r="B36">
        <v>2005</v>
      </c>
      <c r="C36" s="6">
        <f>IF(ISERROR(VLOOKUP($A36,'3-5-05'!$B$2:$P$95,13,FALSE)),"",VLOOKUP($A36,'3-5-05'!$B$2:$P$95,13,FALSE))</f>
        <v>0.0400462962962963</v>
      </c>
      <c r="D36" s="6"/>
      <c r="E36" s="6">
        <f>IF(ISERROR(VLOOKUP($A36,'31-5-05'!$B$2:$P$95,13,FALSE)),"",VLOOKUP($A36,'31-5-05'!$B$2:$P$95,13,FALSE))</f>
      </c>
      <c r="F36" s="6">
        <f>IF(ISERROR(VLOOKUP($A36,'14-6-05'!$B$2:$P$95,13,FALSE)),"",VLOOKUP($A36,'14-6-05'!$B$2:$P$95,13,FALSE))</f>
      </c>
      <c r="G36" s="6">
        <f>IF(ISERROR(VLOOKUP($A36,'28-6-05'!$B$2:$P$88,13,FALSE)),"",VLOOKUP($A36,'28-6-05'!$B$2:$P$88,13,FALSE))</f>
      </c>
      <c r="H36" s="6">
        <f>IF(ISERROR(VLOOKUP($A36,'12-7-05'!$B$2:$P$89,13,FALSE)),"",VLOOKUP($A36,'12-7-05'!$B$2:$P$89,13,FALSE))</f>
      </c>
      <c r="I36" s="6">
        <f>IF(ISERROR(VLOOKUP($A36,'26-7-05'!$B$2:$P$86,13,FALSE)),"",VLOOKUP($A36,'26-7-05'!$B$2:$P$86,13,FALSE))</f>
      </c>
      <c r="J36" s="6">
        <f>IF(ISERROR(VLOOKUP($A36,'9-8-05'!$B$2:$P$69,13,FALSE)),"",VLOOKUP($A36,'9-8-05'!$B$2:$P$69,13,FALSE))</f>
      </c>
      <c r="K36" s="6">
        <f>IF(ISERROR(VLOOKUP($A36,'23-8-05'!$B$2:$P$86,13,FALSE)),"",VLOOKUP($A36,'23-8-05'!$B$2:$P$86,13,FALSE))</f>
      </c>
      <c r="L36" s="6">
        <f>IF(ISERROR(VLOOKUP($A36,'30-8-05'!$B$2:$P$86,13,FALSE)),"",VLOOKUP($A36,'30-8-05'!$B$2:$P$86,13,FALSE))</f>
      </c>
      <c r="M36" s="6">
        <f t="shared" si="2"/>
        <v>0.0400462962962963</v>
      </c>
      <c r="N36" s="6">
        <f t="shared" si="3"/>
        <v>0.0400462962962963</v>
      </c>
      <c r="O36" s="6">
        <f t="shared" si="6"/>
        <v>0.01550925925925925</v>
      </c>
      <c r="P36" s="13">
        <f t="shared" si="1"/>
        <v>0.8002314814814815</v>
      </c>
    </row>
    <row r="37" spans="1:16" ht="12.75">
      <c r="A37" t="s">
        <v>15</v>
      </c>
      <c r="B37">
        <v>2005</v>
      </c>
      <c r="C37" s="6">
        <f>IF(ISERROR(VLOOKUP($A37,'3-5-05'!$B$2:$P$95,13,FALSE)),"",VLOOKUP($A37,'3-5-05'!$B$2:$P$95,13,FALSE))</f>
      </c>
      <c r="D37" s="6"/>
      <c r="E37" s="6">
        <f>IF(ISERROR(VLOOKUP($A37,'31-5-05'!$B$2:$P$95,13,FALSE)),"",VLOOKUP($A37,'31-5-05'!$B$2:$P$95,13,FALSE))</f>
      </c>
      <c r="F37" s="6">
        <f>IF(ISERROR(VLOOKUP($A37,'14-6-05'!$B$2:$P$95,13,FALSE)),"",VLOOKUP($A37,'14-6-05'!$B$2:$P$95,13,FALSE))</f>
      </c>
      <c r="G37" s="6">
        <f>IF(ISERROR(VLOOKUP($A37,'28-6-05'!$B$2:$P$88,13,FALSE)),"",VLOOKUP($A37,'28-6-05'!$B$2:$P$88,13,FALSE))</f>
      </c>
      <c r="H37" s="6">
        <f>IF(ISERROR(VLOOKUP($A37,'12-7-05'!$B$2:$P$89,13,FALSE)),"",VLOOKUP($A37,'12-7-05'!$B$2:$P$89,13,FALSE))</f>
      </c>
      <c r="I37" s="6">
        <f>IF(ISERROR(VLOOKUP($A37,'26-7-05'!$B$2:$P$86,13,FALSE)),"",VLOOKUP($A37,'26-7-05'!$B$2:$P$86,13,FALSE))</f>
        <v>0.03975694444444445</v>
      </c>
      <c r="J37" s="6">
        <f>IF(ISERROR(VLOOKUP($A37,'9-8-05'!$B$2:$P$69,13,FALSE)),"",VLOOKUP($A37,'9-8-05'!$B$2:$P$69,13,FALSE))</f>
      </c>
      <c r="K37" s="6">
        <f>IF(ISERROR(VLOOKUP($A37,'23-8-05'!$B$2:$P$86,13,FALSE)),"",VLOOKUP($A37,'23-8-05'!$B$2:$P$86,13,FALSE))</f>
      </c>
      <c r="L37" s="6">
        <f>IF(ISERROR(VLOOKUP($A37,'30-8-05'!$B$2:$P$86,13,FALSE)),"",VLOOKUP($A37,'30-8-05'!$B$2:$P$86,13,FALSE))</f>
        <v>0.03914351851851852</v>
      </c>
      <c r="M37" s="6">
        <f>AVERAGE(L37,K37,J37,I37,H37,G37,F37,E37,D37,C37)</f>
        <v>0.03945023148148148</v>
      </c>
      <c r="N37" s="6">
        <f>MIN(L37,K37,J37,I37,H37,G37,F37,E37,D37,C37)</f>
        <v>0.03914351851851852</v>
      </c>
      <c r="O37" s="6">
        <f t="shared" si="0"/>
        <v>0.01625868055555555</v>
      </c>
      <c r="P37" s="13">
        <f t="shared" si="1"/>
        <v>0.8009809027777778</v>
      </c>
    </row>
    <row r="38" spans="1:16" ht="12.75">
      <c r="A38" t="s">
        <v>25</v>
      </c>
      <c r="B38">
        <v>2005</v>
      </c>
      <c r="C38" s="6">
        <f>IF(ISERROR(VLOOKUP($A38,'3-5-05'!$B$2:$P$95,13,FALSE)),"",VLOOKUP($A38,'3-5-05'!$B$2:$P$95,13,FALSE))</f>
      </c>
      <c r="D38" s="6"/>
      <c r="E38" s="6">
        <f>IF(ISERROR(VLOOKUP($A38,'31-5-05'!$B$2:$P$95,13,FALSE)),"",VLOOKUP($A38,'31-5-05'!$B$2:$P$95,13,FALSE))</f>
        <v>0.03958333333333333</v>
      </c>
      <c r="F38" s="6" t="str">
        <f>IF(ISERROR(VLOOKUP($A38,'14-6-05'!$B$2:$P$95,13,FALSE)),"",VLOOKUP($A38,'14-6-05'!$B$2:$P$95,13,FALSE))</f>
        <v>dnf</v>
      </c>
      <c r="G38" s="6">
        <f>IF(ISERROR(VLOOKUP($A38,'28-6-05'!$B$2:$P$88,13,FALSE)),"",VLOOKUP($A38,'28-6-05'!$B$2:$P$88,13,FALSE))</f>
        <v>0.04027777777777778</v>
      </c>
      <c r="H38" s="6" t="str">
        <f>IF(ISERROR(VLOOKUP($A38,'12-7-05'!$B$2:$P$89,13,FALSE)),"",VLOOKUP($A38,'12-7-05'!$B$2:$P$89,13,FALSE))</f>
        <v>dnf</v>
      </c>
      <c r="I38" s="6">
        <f>IF(ISERROR(VLOOKUP($A38,'26-7-05'!$B$2:$P$86,13,FALSE)),"",VLOOKUP($A38,'26-7-05'!$B$2:$P$86,13,FALSE))</f>
      </c>
      <c r="J38" s="6">
        <f>IF(ISERROR(VLOOKUP($A38,'9-8-05'!$B$2:$P$69,13,FALSE)),"",VLOOKUP($A38,'9-8-05'!$B$2:$P$69,13,FALSE))</f>
      </c>
      <c r="K38" s="6">
        <f>IF(ISERROR(VLOOKUP($A38,'23-8-05'!$B$2:$P$86,13,FALSE)),"",VLOOKUP($A38,'23-8-05'!$B$2:$P$86,13,FALSE))</f>
      </c>
      <c r="L38" s="6">
        <f>IF(ISERROR(VLOOKUP($A38,'30-8-05'!$B$2:$P$86,13,FALSE)),"",VLOOKUP($A38,'30-8-05'!$B$2:$P$86,13,FALSE))</f>
        <v>0.0413425925925926</v>
      </c>
      <c r="M38" s="6">
        <f t="shared" si="2"/>
        <v>0.040401234567901234</v>
      </c>
      <c r="N38" s="6">
        <f t="shared" si="3"/>
        <v>0.03958333333333333</v>
      </c>
      <c r="O38" s="6">
        <f aca="true" t="shared" si="7" ref="O38:O48">TIMEVALUE("1:20:00")-(M38+N38)/2</f>
        <v>0.01556327160493827</v>
      </c>
      <c r="P38" s="13">
        <f t="shared" si="1"/>
        <v>0.8002854938271605</v>
      </c>
    </row>
    <row r="39" spans="1:16" ht="12.75">
      <c r="A39" t="s">
        <v>140</v>
      </c>
      <c r="B39">
        <v>2005</v>
      </c>
      <c r="C39" s="6">
        <f>IF(ISERROR(VLOOKUP($A39,'3-5-05'!$B$2:$P$95,13,FALSE)),"",VLOOKUP($A39,'3-5-05'!$B$2:$P$95,13,FALSE))</f>
      </c>
      <c r="D39" s="6"/>
      <c r="E39" s="6">
        <f>IF(ISERROR(VLOOKUP($A39,'31-5-05'!$B$2:$P$95,13,FALSE)),"",VLOOKUP($A39,'31-5-05'!$B$2:$P$95,13,FALSE))</f>
      </c>
      <c r="F39" s="6">
        <f>IF(ISERROR(VLOOKUP($A39,'14-6-05'!$B$2:$P$95,13,FALSE)),"",VLOOKUP($A39,'14-6-05'!$B$2:$P$95,13,FALSE))</f>
      </c>
      <c r="G39" s="6">
        <f>IF(ISERROR(VLOOKUP($A39,'28-6-05'!$B$2:$P$88,13,FALSE)),"",VLOOKUP($A39,'28-6-05'!$B$2:$P$88,13,FALSE))</f>
      </c>
      <c r="H39" s="6">
        <f>IF(ISERROR(VLOOKUP($A39,'12-7-05'!$B$2:$P$89,13,FALSE)),"",VLOOKUP($A39,'12-7-05'!$B$2:$P$89,13,FALSE))</f>
      </c>
      <c r="I39" s="6">
        <f>IF(ISERROR(VLOOKUP($A39,'26-7-05'!$B$2:$P$86,13,FALSE)),"",VLOOKUP($A39,'26-7-05'!$B$2:$P$86,13,FALSE))</f>
      </c>
      <c r="J39" s="6">
        <f>IF(ISERROR(VLOOKUP($A39,'9-8-05'!$B$2:$P$69,13,FALSE)),"",VLOOKUP($A39,'9-8-05'!$B$2:$P$69,13,FALSE))</f>
        <v>0.03961805555555556</v>
      </c>
      <c r="K39" s="6">
        <f>IF(ISERROR(VLOOKUP($A39,'23-8-05'!$B$2:$P$86,13,FALSE)),"",VLOOKUP($A39,'23-8-05'!$B$2:$P$86,13,FALSE))</f>
      </c>
      <c r="L39" s="6">
        <f>IF(ISERROR(VLOOKUP($A39,'30-8-05'!$B$2:$P$86,13,FALSE)),"",VLOOKUP($A39,'30-8-05'!$B$2:$P$86,13,FALSE))</f>
      </c>
      <c r="M39" s="6">
        <f>AVERAGE(L39,K39,J39,I39,H39,G39,F39,E39,D39,C39)</f>
        <v>0.03961805555555556</v>
      </c>
      <c r="N39" s="6">
        <f>MIN(L39,K39,J39,I39,H39,G39,F39,E39,D39,C39)</f>
        <v>0.03961805555555556</v>
      </c>
      <c r="O39" s="6">
        <f t="shared" si="7"/>
        <v>0.015937499999999993</v>
      </c>
      <c r="P39" s="13">
        <f t="shared" si="1"/>
        <v>0.8006597222222223</v>
      </c>
    </row>
    <row r="40" spans="1:16" ht="12.75">
      <c r="A40" t="s">
        <v>30</v>
      </c>
      <c r="B40">
        <v>2005</v>
      </c>
      <c r="C40" s="6">
        <f>IF(ISERROR(VLOOKUP($A40,'3-5-05'!$B$2:$P$95,13,FALSE)),"",VLOOKUP($A40,'3-5-05'!$B$2:$P$95,13,FALSE))</f>
      </c>
      <c r="D40" s="6"/>
      <c r="E40" s="6">
        <f>IF(ISERROR(VLOOKUP($A40,'31-5-05'!$B$2:$P$95,13,FALSE)),"",VLOOKUP($A40,'31-5-05'!$B$2:$P$95,13,FALSE))</f>
      </c>
      <c r="F40" s="6">
        <f>IF(ISERROR(VLOOKUP($A40,'14-6-05'!$B$2:$P$95,13,FALSE)),"",VLOOKUP($A40,'14-6-05'!$B$2:$P$95,13,FALSE))</f>
      </c>
      <c r="G40" s="6">
        <f>IF(ISERROR(VLOOKUP($A40,'28-6-05'!$B$2:$P$88,13,FALSE)),"",VLOOKUP($A40,'28-6-05'!$B$2:$P$88,13,FALSE))</f>
      </c>
      <c r="H40" s="6">
        <f>IF(ISERROR(VLOOKUP($A40,'12-7-05'!$B$2:$P$89,13,FALSE)),"",VLOOKUP($A40,'12-7-05'!$B$2:$P$89,13,FALSE))</f>
      </c>
      <c r="I40" s="6">
        <f>IF(ISERROR(VLOOKUP($A40,'26-7-05'!$B$2:$P$86,13,FALSE)),"",VLOOKUP($A40,'26-7-05'!$B$2:$P$86,13,FALSE))</f>
      </c>
      <c r="J40" s="6">
        <f>IF(ISERROR(VLOOKUP($A40,'9-8-05'!$B$2:$P$69,13,FALSE)),"",VLOOKUP($A40,'9-8-05'!$B$2:$P$69,13,FALSE))</f>
        <v>0.03931712962962963</v>
      </c>
      <c r="K40" s="6">
        <f>IF(ISERROR(VLOOKUP($A40,'23-8-05'!$B$2:$P$86,13,FALSE)),"",VLOOKUP($A40,'23-8-05'!$B$2:$P$86,13,FALSE))</f>
      </c>
      <c r="L40" s="6">
        <f>IF(ISERROR(VLOOKUP($A40,'30-8-05'!$B$2:$P$86,13,FALSE)),"",VLOOKUP($A40,'30-8-05'!$B$2:$P$86,13,FALSE))</f>
        <v>0.039282407407407405</v>
      </c>
      <c r="M40" s="6">
        <f t="shared" si="2"/>
        <v>0.03929976851851852</v>
      </c>
      <c r="N40" s="6">
        <f t="shared" si="3"/>
        <v>0.039282407407407405</v>
      </c>
      <c r="O40" s="6">
        <f t="shared" si="7"/>
        <v>0.01626446759259259</v>
      </c>
      <c r="P40" s="13">
        <f t="shared" si="1"/>
        <v>0.8009866898148148</v>
      </c>
    </row>
    <row r="41" spans="1:16" ht="12.75">
      <c r="A41" t="s">
        <v>144</v>
      </c>
      <c r="B41">
        <v>2005</v>
      </c>
      <c r="C41" s="6">
        <f>IF(ISERROR(VLOOKUP($A41,'3-5-05'!$B$2:$P$95,13,FALSE)),"",VLOOKUP($A41,'3-5-05'!$B$2:$P$95,13,FALSE))</f>
      </c>
      <c r="D41" s="6"/>
      <c r="E41" s="6">
        <f>IF(ISERROR(VLOOKUP($A41,'31-5-05'!$B$2:$P$95,13,FALSE)),"",VLOOKUP($A41,'31-5-05'!$B$2:$P$95,13,FALSE))</f>
      </c>
      <c r="F41" s="6">
        <f>IF(ISERROR(VLOOKUP($A41,'14-6-05'!$B$2:$P$95,13,FALSE)),"",VLOOKUP($A41,'14-6-05'!$B$2:$P$95,13,FALSE))</f>
      </c>
      <c r="G41" s="6">
        <f>IF(ISERROR(VLOOKUP($A41,'28-6-05'!$B$2:$P$88,13,FALSE)),"",VLOOKUP($A41,'28-6-05'!$B$2:$P$88,13,FALSE))</f>
      </c>
      <c r="H41" s="6">
        <f>IF(ISERROR(VLOOKUP($A41,'12-7-05'!$B$2:$P$89,13,FALSE)),"",VLOOKUP($A41,'12-7-05'!$B$2:$P$89,13,FALSE))</f>
      </c>
      <c r="I41" s="6">
        <f>IF(ISERROR(VLOOKUP($A41,'26-7-05'!$B$2:$P$86,13,FALSE)),"",VLOOKUP($A41,'26-7-05'!$B$2:$P$86,13,FALSE))</f>
      </c>
      <c r="J41" s="6">
        <f>IF(ISERROR(VLOOKUP($A41,'9-8-05'!$B$2:$P$69,13,FALSE)),"",VLOOKUP($A41,'9-8-05'!$B$2:$P$69,13,FALSE))</f>
      </c>
      <c r="K41" s="6">
        <f>IF(ISERROR(VLOOKUP($A41,'23-8-05'!$B$2:$P$86,13,FALSE)),"",VLOOKUP($A41,'23-8-05'!$B$2:$P$86,13,FALSE))</f>
        <v>0.03931712962962963</v>
      </c>
      <c r="L41" s="6">
        <f>IF(ISERROR(VLOOKUP($A41,'30-8-05'!$B$2:$P$86,13,FALSE)),"",VLOOKUP($A41,'30-8-05'!$B$2:$P$86,13,FALSE))</f>
        <v>0.03802083333333332</v>
      </c>
      <c r="M41" s="6">
        <f t="shared" si="2"/>
        <v>0.03866898148148148</v>
      </c>
      <c r="N41" s="6">
        <f t="shared" si="3"/>
        <v>0.03802083333333332</v>
      </c>
      <c r="O41" s="6">
        <f t="shared" si="7"/>
        <v>0.017210648148148155</v>
      </c>
      <c r="P41" s="13">
        <f t="shared" si="1"/>
        <v>0.8019328703703703</v>
      </c>
    </row>
    <row r="42" spans="1:16" ht="12.75">
      <c r="A42" t="s">
        <v>130</v>
      </c>
      <c r="B42">
        <v>2005</v>
      </c>
      <c r="C42" s="6">
        <f>IF(ISERROR(VLOOKUP($A42,'3-5-05'!$B$2:$P$95,13,FALSE)),"",VLOOKUP($A42,'3-5-05'!$B$2:$P$95,13,FALSE))</f>
      </c>
      <c r="D42" s="6"/>
      <c r="E42" s="6">
        <f>IF(ISERROR(VLOOKUP($A42,'31-5-05'!$B$2:$P$95,13,FALSE)),"",VLOOKUP($A42,'31-5-05'!$B$2:$P$95,13,FALSE))</f>
      </c>
      <c r="F42" s="6">
        <f>IF(ISERROR(VLOOKUP($A42,'14-6-05'!$B$2:$P$95,13,FALSE)),"",VLOOKUP($A42,'14-6-05'!$B$2:$P$95,13,FALSE))</f>
      </c>
      <c r="G42" s="6">
        <f>IF(ISERROR(VLOOKUP($A42,'28-6-05'!$B$2:$P$88,13,FALSE)),"",VLOOKUP($A42,'28-6-05'!$B$2:$P$88,13,FALSE))</f>
        <v>0.03875</v>
      </c>
      <c r="H42" s="6">
        <f>IF(ISERROR(VLOOKUP($A42,'12-7-05'!$B$2:$P$89,13,FALSE)),"",VLOOKUP($A42,'12-7-05'!$B$2:$P$89,13,FALSE))</f>
      </c>
      <c r="I42" s="6">
        <f>IF(ISERROR(VLOOKUP($A42,'26-7-05'!$B$2:$P$86,13,FALSE)),"",VLOOKUP($A42,'26-7-05'!$B$2:$P$86,13,FALSE))</f>
      </c>
      <c r="J42" s="6">
        <f>IF(ISERROR(VLOOKUP($A42,'9-8-05'!$B$2:$P$69,13,FALSE)),"",VLOOKUP($A42,'9-8-05'!$B$2:$P$69,13,FALSE))</f>
      </c>
      <c r="K42" s="6">
        <f>IF(ISERROR(VLOOKUP($A42,'23-8-05'!$B$2:$P$86,13,FALSE)),"",VLOOKUP($A42,'23-8-05'!$B$2:$P$86,13,FALSE))</f>
      </c>
      <c r="L42" s="6">
        <f>IF(ISERROR(VLOOKUP($A42,'30-8-05'!$B$2:$P$86,13,FALSE)),"",VLOOKUP($A42,'30-8-05'!$B$2:$P$86,13,FALSE))</f>
      </c>
      <c r="M42" s="6">
        <f t="shared" si="2"/>
        <v>0.03875</v>
      </c>
      <c r="N42" s="6">
        <f t="shared" si="3"/>
        <v>0.03875</v>
      </c>
      <c r="O42" s="6">
        <f t="shared" si="7"/>
        <v>0.016805555555555553</v>
      </c>
      <c r="P42" s="13">
        <f t="shared" si="1"/>
        <v>0.8015277777777777</v>
      </c>
    </row>
    <row r="43" spans="1:16" ht="12.75">
      <c r="A43" t="s">
        <v>20</v>
      </c>
      <c r="B43">
        <v>2005</v>
      </c>
      <c r="C43" s="6">
        <f>IF(ISERROR(VLOOKUP($A43,'3-5-05'!$B$2:$P$95,13,FALSE)),"",VLOOKUP($A43,'3-5-05'!$B$2:$P$95,13,FALSE))</f>
        <v>0.03965277777777778</v>
      </c>
      <c r="D43" s="6"/>
      <c r="E43" s="6">
        <f>IF(ISERROR(VLOOKUP($A43,'31-5-05'!$B$2:$P$95,13,FALSE)),"",VLOOKUP($A43,'31-5-05'!$B$2:$P$95,13,FALSE))</f>
        <v>0.039247685185185184</v>
      </c>
      <c r="F43" s="6">
        <f>IF(ISERROR(VLOOKUP($A43,'14-6-05'!$B$2:$P$95,13,FALSE)),"",VLOOKUP($A43,'14-6-05'!$B$2:$P$95,13,FALSE))</f>
        <v>0.03943287037037037</v>
      </c>
      <c r="G43" s="6">
        <f>IF(ISERROR(VLOOKUP($A43,'28-6-05'!$B$2:$P$88,13,FALSE)),"",VLOOKUP($A43,'28-6-05'!$B$2:$P$88,13,FALSE))</f>
        <v>0.03813657407407407</v>
      </c>
      <c r="H43" s="6">
        <f>IF(ISERROR(VLOOKUP($A43,'12-7-05'!$B$2:$P$89,13,FALSE)),"",VLOOKUP($A43,'12-7-05'!$B$2:$P$89,13,FALSE))</f>
        <v>0.039108796296296294</v>
      </c>
      <c r="I43" s="6">
        <f>IF(ISERROR(VLOOKUP($A43,'26-7-05'!$B$2:$P$86,13,FALSE)),"",VLOOKUP($A43,'26-7-05'!$B$2:$P$86,13,FALSE))</f>
        <v>0.03924768518518519</v>
      </c>
      <c r="J43" s="6">
        <f>IF(ISERROR(VLOOKUP($A43,'9-8-05'!$B$2:$P$69,13,FALSE)),"",VLOOKUP($A43,'9-8-05'!$B$2:$P$69,13,FALSE))</f>
        <v>0.03864583333333333</v>
      </c>
      <c r="K43" s="6" t="str">
        <f>IF(ISERROR(VLOOKUP($A43,'23-8-05'!$B$2:$P$86,13,FALSE)),"",VLOOKUP($A43,'23-8-05'!$B$2:$P$86,13,FALSE))</f>
        <v>dnf</v>
      </c>
      <c r="L43" s="6">
        <f>IF(ISERROR(VLOOKUP($A43,'30-8-05'!$B$2:$P$86,13,FALSE)),"",VLOOKUP($A43,'30-8-05'!$B$2:$P$86,13,FALSE))</f>
      </c>
      <c r="M43" s="6">
        <f t="shared" si="2"/>
        <v>0.03906746031746031</v>
      </c>
      <c r="N43" s="6">
        <f t="shared" si="3"/>
        <v>0.03813657407407407</v>
      </c>
      <c r="O43" s="6">
        <f t="shared" si="7"/>
        <v>0.016953538359788356</v>
      </c>
      <c r="P43" s="13">
        <f t="shared" si="1"/>
        <v>0.8016757605820106</v>
      </c>
    </row>
    <row r="44" spans="1:16" ht="12.75">
      <c r="A44" t="s">
        <v>19</v>
      </c>
      <c r="B44">
        <v>2005</v>
      </c>
      <c r="C44" s="6">
        <f>IF(ISERROR(VLOOKUP($A44,'3-5-05'!$B$2:$P$95,13,FALSE)),"",VLOOKUP($A44,'3-5-05'!$B$2:$P$95,13,FALSE))</f>
        <v>0.039074074074074074</v>
      </c>
      <c r="D44" s="6"/>
      <c r="E44" s="6">
        <f>IF(ISERROR(VLOOKUP($A44,'31-5-05'!$B$2:$P$95,13,FALSE)),"",VLOOKUP($A44,'31-5-05'!$B$2:$P$95,13,FALSE))</f>
      </c>
      <c r="F44" s="6">
        <f>IF(ISERROR(VLOOKUP($A44,'14-6-05'!$B$2:$P$95,13,FALSE)),"",VLOOKUP($A44,'14-6-05'!$B$2:$P$95,13,FALSE))</f>
      </c>
      <c r="G44" s="6">
        <f>IF(ISERROR(VLOOKUP($A44,'28-6-05'!$B$2:$P$88,13,FALSE)),"",VLOOKUP($A44,'28-6-05'!$B$2:$P$88,13,FALSE))</f>
      </c>
      <c r="H44" s="6">
        <f>IF(ISERROR(VLOOKUP($A44,'12-7-05'!$B$2:$P$89,13,FALSE)),"",VLOOKUP($A44,'12-7-05'!$B$2:$P$89,13,FALSE))</f>
      </c>
      <c r="I44" s="6">
        <f>IF(ISERROR(VLOOKUP($A44,'26-7-05'!$B$2:$P$86,13,FALSE)),"",VLOOKUP($A44,'26-7-05'!$B$2:$P$86,13,FALSE))</f>
        <v>0.03975694444444445</v>
      </c>
      <c r="J44" s="6">
        <f>IF(ISERROR(VLOOKUP($A44,'9-8-05'!$B$2:$P$69,13,FALSE)),"",VLOOKUP($A44,'9-8-05'!$B$2:$P$69,13,FALSE))</f>
        <v>0.03833333333333333</v>
      </c>
      <c r="K44" s="6">
        <f>IF(ISERROR(VLOOKUP($A44,'23-8-05'!$B$2:$P$86,13,FALSE)),"",VLOOKUP($A44,'23-8-05'!$B$2:$P$86,13,FALSE))</f>
        <v>0.03836805555555555</v>
      </c>
      <c r="L44" s="6">
        <f>IF(ISERROR(VLOOKUP($A44,'30-8-05'!$B$2:$P$86,13,FALSE)),"",VLOOKUP($A44,'30-8-05'!$B$2:$P$86,13,FALSE))</f>
        <v>0.03822916666666666</v>
      </c>
      <c r="M44" s="6">
        <f>AVERAGE(L44,K44,J44,I44,H44,G44,F44,E44,D44,C44)</f>
        <v>0.03875231481481481</v>
      </c>
      <c r="N44" s="6">
        <f>MIN(L44,K44,J44,I44,H44,G44,F44,E44,D44,C44)</f>
        <v>0.03822916666666666</v>
      </c>
      <c r="O44" s="6">
        <f t="shared" si="7"/>
        <v>0.017064814814814817</v>
      </c>
      <c r="P44" s="13">
        <f t="shared" si="1"/>
        <v>0.801787037037037</v>
      </c>
    </row>
    <row r="45" spans="1:16" ht="12.75">
      <c r="A45" t="s">
        <v>45</v>
      </c>
      <c r="B45">
        <v>2005</v>
      </c>
      <c r="C45" s="6">
        <f>IF(ISERROR(VLOOKUP($A45,'3-5-05'!$B$2:$P$95,13,FALSE)),"",VLOOKUP($A45,'3-5-05'!$B$2:$P$95,13,FALSE))</f>
      </c>
      <c r="D45" s="6"/>
      <c r="E45" s="6">
        <f>IF(ISERROR(VLOOKUP($A45,'31-5-05'!$B$2:$P$95,13,FALSE)),"",VLOOKUP($A45,'31-5-05'!$B$2:$P$95,13,FALSE))</f>
      </c>
      <c r="F45" s="6">
        <f>IF(ISERROR(VLOOKUP($A45,'14-6-05'!$B$2:$P$95,13,FALSE)),"",VLOOKUP($A45,'14-6-05'!$B$2:$P$95,13,FALSE))</f>
        <v>0.0387037037037037</v>
      </c>
      <c r="G45" s="6">
        <f>IF(ISERROR(VLOOKUP($A45,'28-6-05'!$B$2:$P$88,13,FALSE)),"",VLOOKUP($A45,'28-6-05'!$B$2:$P$88,13,FALSE))</f>
      </c>
      <c r="H45" s="6">
        <f>IF(ISERROR(VLOOKUP($A45,'12-7-05'!$B$2:$P$89,13,FALSE)),"",VLOOKUP($A45,'12-7-05'!$B$2:$P$89,13,FALSE))</f>
      </c>
      <c r="I45" s="6">
        <f>IF(ISERROR(VLOOKUP($A45,'26-7-05'!$B$2:$P$86,13,FALSE)),"",VLOOKUP($A45,'26-7-05'!$B$2:$P$86,13,FALSE))</f>
      </c>
      <c r="J45" s="6">
        <f>IF(ISERROR(VLOOKUP($A45,'9-8-05'!$B$2:$P$69,13,FALSE)),"",VLOOKUP($A45,'9-8-05'!$B$2:$P$69,13,FALSE))</f>
        <v>0.03827546296296297</v>
      </c>
      <c r="K45" s="6">
        <f>IF(ISERROR(VLOOKUP($A45,'23-8-05'!$B$2:$P$86,13,FALSE)),"",VLOOKUP($A45,'23-8-05'!$B$2:$P$86,13,FALSE))</f>
      </c>
      <c r="L45" s="6">
        <f>IF(ISERROR(VLOOKUP($A45,'30-8-05'!$B$2:$P$86,13,FALSE)),"",VLOOKUP($A45,'30-8-05'!$B$2:$P$86,13,FALSE))</f>
      </c>
      <c r="M45" s="6">
        <f>AVERAGE(L45,K45,J45,I45,H45,G45,F45,E45,D45,C45)</f>
        <v>0.038489583333333334</v>
      </c>
      <c r="N45" s="6">
        <f>MIN(L45,K45,J45,I45,H45,G45,F45,E45,D45,C45)</f>
        <v>0.03827546296296297</v>
      </c>
      <c r="O45" s="6">
        <f t="shared" si="7"/>
        <v>0.017173032407407404</v>
      </c>
      <c r="P45" s="13">
        <f t="shared" si="1"/>
        <v>0.8018952546296296</v>
      </c>
    </row>
    <row r="46" spans="1:16" ht="12.75">
      <c r="A46" t="s">
        <v>124</v>
      </c>
      <c r="B46">
        <v>2005</v>
      </c>
      <c r="C46" s="6">
        <f>IF(ISERROR(VLOOKUP($A46,'3-5-05'!$B$2:$P$95,13,FALSE)),"",VLOOKUP($A46,'3-5-05'!$B$2:$P$95,13,FALSE))</f>
      </c>
      <c r="D46" s="6"/>
      <c r="E46" s="6">
        <f>IF(ISERROR(VLOOKUP($A46,'31-5-05'!$B$2:$P$95,13,FALSE)),"",VLOOKUP($A46,'31-5-05'!$B$2:$P$95,13,FALSE))</f>
        <v>0.03824074074074074</v>
      </c>
      <c r="F46" s="6">
        <f>IF(ISERROR(VLOOKUP($A46,'14-6-05'!$B$2:$P$95,13,FALSE)),"",VLOOKUP($A46,'14-6-05'!$B$2:$P$95,13,FALSE))</f>
        <v>0.03796296296296296</v>
      </c>
      <c r="G46" s="6">
        <f>IF(ISERROR(VLOOKUP($A46,'28-6-05'!$B$2:$P$88,13,FALSE)),"",VLOOKUP($A46,'28-6-05'!$B$2:$P$88,13,FALSE))</f>
        <v>0.03791666666666666</v>
      </c>
      <c r="H46" s="6">
        <f>IF(ISERROR(VLOOKUP($A46,'12-7-05'!$B$2:$P$89,13,FALSE)),"",VLOOKUP($A46,'12-7-05'!$B$2:$P$89,13,FALSE))</f>
      </c>
      <c r="I46" s="6">
        <f>IF(ISERROR(VLOOKUP($A46,'26-7-05'!$B$2:$P$86,13,FALSE)),"",VLOOKUP($A46,'26-7-05'!$B$2:$P$86,13,FALSE))</f>
        <v>0.037314814814814815</v>
      </c>
      <c r="J46" s="6">
        <f>IF(ISERROR(VLOOKUP($A46,'9-8-05'!$B$2:$P$69,13,FALSE)),"",VLOOKUP($A46,'9-8-05'!$B$2:$P$69,13,FALSE))</f>
      </c>
      <c r="K46" s="6">
        <f>IF(ISERROR(VLOOKUP($A46,'23-8-05'!$B$2:$P$86,13,FALSE)),"",VLOOKUP($A46,'23-8-05'!$B$2:$P$86,13,FALSE))</f>
        <v>0.037129629629629624</v>
      </c>
      <c r="L46" s="6">
        <f>IF(ISERROR(VLOOKUP($A46,'30-8-05'!$B$2:$P$86,13,FALSE)),"",VLOOKUP($A46,'30-8-05'!$B$2:$P$86,13,FALSE))</f>
      </c>
      <c r="M46" s="6">
        <f t="shared" si="2"/>
        <v>0.03771296296296296</v>
      </c>
      <c r="N46" s="6">
        <f t="shared" si="3"/>
        <v>0.037129629629629624</v>
      </c>
      <c r="O46" s="6">
        <f t="shared" si="7"/>
        <v>0.01813425925925926</v>
      </c>
      <c r="P46" s="13">
        <f t="shared" si="1"/>
        <v>0.8028564814814815</v>
      </c>
    </row>
    <row r="47" spans="1:16" ht="12.75">
      <c r="A47" t="s">
        <v>132</v>
      </c>
      <c r="B47">
        <v>2005</v>
      </c>
      <c r="C47" s="6">
        <f>IF(ISERROR(VLOOKUP($A47,'3-5-05'!$B$2:$P$95,13,FALSE)),"",VLOOKUP($A47,'3-5-05'!$B$2:$P$95,13,FALSE))</f>
      </c>
      <c r="D47" s="6"/>
      <c r="E47" s="6">
        <f>IF(ISERROR(VLOOKUP($A47,'31-5-05'!$B$2:$P$95,13,FALSE)),"",VLOOKUP($A47,'31-5-05'!$B$2:$P$95,13,FALSE))</f>
      </c>
      <c r="F47" s="6">
        <f>IF(ISERROR(VLOOKUP($A47,'14-6-05'!$B$2:$P$95,13,FALSE)),"",VLOOKUP($A47,'14-6-05'!$B$2:$P$95,13,FALSE))</f>
      </c>
      <c r="G47" s="6">
        <f>IF(ISERROR(VLOOKUP($A47,'28-6-05'!$B$2:$P$88,13,FALSE)),"",VLOOKUP($A47,'28-6-05'!$B$2:$P$88,13,FALSE))</f>
      </c>
      <c r="H47" s="6">
        <f>IF(ISERROR(VLOOKUP($A47,'12-7-05'!$B$2:$P$89,13,FALSE)),"",VLOOKUP($A47,'12-7-05'!$B$2:$P$89,13,FALSE))</f>
        <v>0.03761574074074074</v>
      </c>
      <c r="I47" s="6">
        <f>IF(ISERROR(VLOOKUP($A47,'26-7-05'!$B$2:$P$86,13,FALSE)),"",VLOOKUP($A47,'26-7-05'!$B$2:$P$86,13,FALSE))</f>
        <v>0.037314814814814815</v>
      </c>
      <c r="J47" s="6">
        <f>IF(ISERROR(VLOOKUP($A47,'9-8-05'!$B$2:$P$69,13,FALSE)),"",VLOOKUP($A47,'9-8-05'!$B$2:$P$69,13,FALSE))</f>
      </c>
      <c r="K47" s="6">
        <f>IF(ISERROR(VLOOKUP($A47,'23-8-05'!$B$2:$P$86,13,FALSE)),"",VLOOKUP($A47,'23-8-05'!$B$2:$P$86,13,FALSE))</f>
      </c>
      <c r="L47" s="6">
        <f>IF(ISERROR(VLOOKUP($A47,'30-8-05'!$B$2:$P$86,13,FALSE)),"",VLOOKUP($A47,'30-8-05'!$B$2:$P$86,13,FALSE))</f>
      </c>
      <c r="M47" s="6">
        <f t="shared" si="2"/>
        <v>0.03746527777777778</v>
      </c>
      <c r="N47" s="6">
        <f t="shared" si="3"/>
        <v>0.037314814814814815</v>
      </c>
      <c r="O47" s="6">
        <f t="shared" si="7"/>
        <v>0.018165509259259256</v>
      </c>
      <c r="P47" s="13">
        <f t="shared" si="1"/>
        <v>0.8028877314814815</v>
      </c>
    </row>
    <row r="48" spans="1:16" ht="12.75">
      <c r="A48" t="s">
        <v>21</v>
      </c>
      <c r="B48">
        <v>2005</v>
      </c>
      <c r="C48" s="6">
        <f>IF(ISERROR(VLOOKUP($A48,'3-5-05'!$B$2:$P$95,13,FALSE)),"",VLOOKUP($A48,'3-5-05'!$B$2:$P$95,13,FALSE))</f>
      </c>
      <c r="D48" s="6"/>
      <c r="E48" s="6">
        <f>IF(ISERROR(VLOOKUP($A48,'31-5-05'!$B$2:$P$95,13,FALSE)),"",VLOOKUP($A48,'31-5-05'!$B$2:$P$95,13,FALSE))</f>
      </c>
      <c r="F48" s="6">
        <f>IF(ISERROR(VLOOKUP($A48,'14-6-05'!$B$2:$P$95,13,FALSE)),"",VLOOKUP($A48,'14-6-05'!$B$2:$P$95,13,FALSE))</f>
      </c>
      <c r="G48" s="6">
        <f>IF(ISERROR(VLOOKUP($A48,'28-6-05'!$B$2:$P$88,13,FALSE)),"",VLOOKUP($A48,'28-6-05'!$B$2:$P$88,13,FALSE))</f>
      </c>
      <c r="H48" s="6">
        <f>IF(ISERROR(VLOOKUP($A48,'12-7-05'!$B$2:$P$89,13,FALSE)),"",VLOOKUP($A48,'12-7-05'!$B$2:$P$89,13,FALSE))</f>
        <v>0.03710648148148148</v>
      </c>
      <c r="I48" s="6">
        <f>IF(ISERROR(VLOOKUP($A48,'26-7-05'!$B$2:$P$86,13,FALSE)),"",VLOOKUP($A48,'26-7-05'!$B$2:$P$86,13,FALSE))</f>
        <v>0.03697916666666666</v>
      </c>
      <c r="J48" s="6">
        <f>IF(ISERROR(VLOOKUP($A48,'9-8-05'!$B$2:$P$69,13,FALSE)),"",VLOOKUP($A48,'9-8-05'!$B$2:$P$69,13,FALSE))</f>
      </c>
      <c r="K48" s="6">
        <f>IF(ISERROR(VLOOKUP($A48,'23-8-05'!$B$2:$P$86,13,FALSE)),"",VLOOKUP($A48,'23-8-05'!$B$2:$P$86,13,FALSE))</f>
        <v>0.03671296296296296</v>
      </c>
      <c r="L48" s="6">
        <f>IF(ISERROR(VLOOKUP($A48,'30-8-05'!$B$2:$P$86,13,FALSE)),"",VLOOKUP($A48,'30-8-05'!$B$2:$P$86,13,FALSE))</f>
      </c>
      <c r="M48" s="6">
        <f t="shared" si="2"/>
        <v>0.03693287037037037</v>
      </c>
      <c r="N48" s="6">
        <f>MIN(L48,K48,J48,I48,H48,G48,F48,E48,D48,C48)</f>
        <v>0.03671296296296296</v>
      </c>
      <c r="O48" s="6">
        <f t="shared" si="7"/>
        <v>0.01873263888888889</v>
      </c>
      <c r="P48" s="13">
        <f t="shared" si="1"/>
        <v>0.8034548611111111</v>
      </c>
    </row>
    <row r="49" spans="1:16" ht="12.75">
      <c r="A49" t="s">
        <v>97</v>
      </c>
      <c r="B49">
        <v>2004</v>
      </c>
      <c r="C49" s="6" t="s">
        <v>82</v>
      </c>
      <c r="D49" s="6" t="s">
        <v>82</v>
      </c>
      <c r="E49" s="6" t="s">
        <v>82</v>
      </c>
      <c r="F49" s="6" t="s">
        <v>82</v>
      </c>
      <c r="G49" s="6">
        <v>0.05418981481481481</v>
      </c>
      <c r="H49" s="6" t="s">
        <v>82</v>
      </c>
      <c r="I49" s="6" t="s">
        <v>82</v>
      </c>
      <c r="J49" s="6" t="s">
        <v>82</v>
      </c>
      <c r="K49" s="6" t="s">
        <v>82</v>
      </c>
      <c r="L49" s="6">
        <v>0.05430555555555555</v>
      </c>
      <c r="M49" s="6">
        <f t="shared" si="2"/>
        <v>0.05424768518518518</v>
      </c>
      <c r="N49" s="6">
        <f t="shared" si="3"/>
        <v>0.05418981481481481</v>
      </c>
      <c r="O49" s="6">
        <f t="shared" si="0"/>
        <v>0.0013368055555555564</v>
      </c>
      <c r="P49" s="13">
        <f t="shared" si="1"/>
        <v>0.7860590277777778</v>
      </c>
    </row>
    <row r="50" spans="1:16" ht="12.75">
      <c r="A50" t="s">
        <v>43</v>
      </c>
      <c r="B50">
        <v>2004</v>
      </c>
      <c r="C50" s="6" t="s">
        <v>82</v>
      </c>
      <c r="D50" s="6" t="s">
        <v>82</v>
      </c>
      <c r="E50" s="6" t="s">
        <v>82</v>
      </c>
      <c r="F50" s="6">
        <v>0.05428240740740741</v>
      </c>
      <c r="G50" s="6">
        <v>0.05306712962962964</v>
      </c>
      <c r="H50" s="6" t="s">
        <v>82</v>
      </c>
      <c r="I50" s="6" t="s">
        <v>82</v>
      </c>
      <c r="J50" s="6">
        <v>0.05254629629629629</v>
      </c>
      <c r="K50" s="6" t="s">
        <v>82</v>
      </c>
      <c r="L50" s="6"/>
      <c r="M50" s="6">
        <f t="shared" si="2"/>
        <v>0.053298611111111116</v>
      </c>
      <c r="N50" s="6">
        <f t="shared" si="3"/>
        <v>0.05254629629629629</v>
      </c>
      <c r="O50" s="6">
        <f t="shared" si="0"/>
        <v>0.0026331018518518517</v>
      </c>
      <c r="P50" s="13">
        <f t="shared" si="1"/>
        <v>0.787355324074074</v>
      </c>
    </row>
    <row r="51" spans="1:16" ht="12.75">
      <c r="A51" t="s">
        <v>102</v>
      </c>
      <c r="B51">
        <v>2004</v>
      </c>
      <c r="C51" s="6" t="s">
        <v>82</v>
      </c>
      <c r="D51" s="6" t="s">
        <v>82</v>
      </c>
      <c r="E51" s="6" t="s">
        <v>82</v>
      </c>
      <c r="F51" s="6"/>
      <c r="G51" s="6"/>
      <c r="H51" s="6" t="s">
        <v>82</v>
      </c>
      <c r="I51" s="6" t="s">
        <v>82</v>
      </c>
      <c r="J51" s="6" t="s">
        <v>82</v>
      </c>
      <c r="K51" s="6" t="s">
        <v>82</v>
      </c>
      <c r="L51" s="6">
        <v>0.049375</v>
      </c>
      <c r="M51" s="6">
        <f t="shared" si="2"/>
        <v>0.049375</v>
      </c>
      <c r="N51" s="6">
        <f t="shared" si="3"/>
        <v>0.049375</v>
      </c>
      <c r="O51" s="6">
        <f t="shared" si="0"/>
        <v>0.00618055555555555</v>
      </c>
      <c r="P51" s="13">
        <f t="shared" si="1"/>
        <v>0.7909027777777777</v>
      </c>
    </row>
    <row r="52" spans="1:16" ht="12.75">
      <c r="A52" t="s">
        <v>49</v>
      </c>
      <c r="B52">
        <v>2004</v>
      </c>
      <c r="C52" s="6" t="s">
        <v>82</v>
      </c>
      <c r="D52" s="6" t="s">
        <v>82</v>
      </c>
      <c r="E52" s="6" t="s">
        <v>82</v>
      </c>
      <c r="F52" s="6" t="s">
        <v>82</v>
      </c>
      <c r="G52" s="6">
        <v>0.048553240740740744</v>
      </c>
      <c r="H52" s="6" t="s">
        <v>82</v>
      </c>
      <c r="I52" s="6" t="s">
        <v>82</v>
      </c>
      <c r="J52" s="6" t="s">
        <v>82</v>
      </c>
      <c r="K52" s="6" t="s">
        <v>82</v>
      </c>
      <c r="L52" s="6"/>
      <c r="M52" s="6">
        <f t="shared" si="2"/>
        <v>0.048553240740740744</v>
      </c>
      <c r="N52" s="6">
        <f t="shared" si="3"/>
        <v>0.048553240740740744</v>
      </c>
      <c r="O52" s="6">
        <f>TIMEVALUE("1:20:00")-(M52+N52)/2</f>
        <v>0.0070023148148148084</v>
      </c>
      <c r="P52" s="13">
        <f t="shared" si="1"/>
        <v>0.791724537037037</v>
      </c>
    </row>
    <row r="53" spans="1:16" ht="12.75">
      <c r="A53" t="s">
        <v>46</v>
      </c>
      <c r="B53">
        <v>2004</v>
      </c>
      <c r="C53" s="6" t="s">
        <v>82</v>
      </c>
      <c r="D53" s="6" t="s">
        <v>82</v>
      </c>
      <c r="E53" s="6" t="s">
        <v>82</v>
      </c>
      <c r="F53" s="6">
        <v>0.046875</v>
      </c>
      <c r="G53" s="6" t="s">
        <v>82</v>
      </c>
      <c r="H53" s="6">
        <v>0.046863425925925926</v>
      </c>
      <c r="I53" s="6" t="s">
        <v>82</v>
      </c>
      <c r="J53" s="6">
        <v>0.04518518518518518</v>
      </c>
      <c r="K53" s="6" t="s">
        <v>82</v>
      </c>
      <c r="L53" s="6"/>
      <c r="M53" s="6">
        <f t="shared" si="2"/>
        <v>0.046307870370370374</v>
      </c>
      <c r="N53" s="6">
        <f t="shared" si="3"/>
        <v>0.04518518518518518</v>
      </c>
      <c r="O53" s="6">
        <f t="shared" si="0"/>
        <v>0.00980902777777777</v>
      </c>
      <c r="P53" s="13">
        <f t="shared" si="1"/>
        <v>0.79453125</v>
      </c>
    </row>
    <row r="54" spans="1:16" ht="12.75">
      <c r="A54" t="s">
        <v>38</v>
      </c>
      <c r="B54">
        <v>2004</v>
      </c>
      <c r="C54" s="6" t="s">
        <v>82</v>
      </c>
      <c r="D54" s="6" t="s">
        <v>82</v>
      </c>
      <c r="E54" s="6" t="s">
        <v>82</v>
      </c>
      <c r="F54" s="6" t="s">
        <v>82</v>
      </c>
      <c r="G54" s="6">
        <v>0.04612268518518518</v>
      </c>
      <c r="H54" s="6" t="s">
        <v>82</v>
      </c>
      <c r="I54" s="6" t="s">
        <v>82</v>
      </c>
      <c r="J54" s="6" t="s">
        <v>82</v>
      </c>
      <c r="K54" s="6">
        <v>0.05006944444444445</v>
      </c>
      <c r="L54" s="6">
        <v>0.04424768518518518</v>
      </c>
      <c r="M54" s="6">
        <f aca="true" t="shared" si="8" ref="M54:M85">AVERAGE(L54,K54,J54,I54,H54,G54,F54,E54,D54,C54)</f>
        <v>0.04681327160493828</v>
      </c>
      <c r="N54" s="6">
        <f t="shared" si="3"/>
        <v>0.04424768518518518</v>
      </c>
      <c r="O54" s="6">
        <f>TIMEVALUE("1:20:00")-(M54+N54)/2</f>
        <v>0.01002507716049382</v>
      </c>
      <c r="P54" s="13">
        <f t="shared" si="1"/>
        <v>0.794747299382716</v>
      </c>
    </row>
    <row r="55" spans="1:16" ht="12.75">
      <c r="A55" t="s">
        <v>29</v>
      </c>
      <c r="B55">
        <v>2004</v>
      </c>
      <c r="C55" s="6" t="s">
        <v>82</v>
      </c>
      <c r="D55" s="6">
        <v>0.044699074074074065</v>
      </c>
      <c r="E55" s="6" t="s">
        <v>82</v>
      </c>
      <c r="F55" s="6">
        <v>0.04534722222222222</v>
      </c>
      <c r="G55" s="6" t="s">
        <v>82</v>
      </c>
      <c r="H55" s="6">
        <v>0.04506944444444445</v>
      </c>
      <c r="I55" s="6">
        <v>0.04547453703703704</v>
      </c>
      <c r="J55" s="6" t="s">
        <v>82</v>
      </c>
      <c r="K55" s="6">
        <v>0.04809027777777778</v>
      </c>
      <c r="L55" s="6">
        <v>0.046157407407407404</v>
      </c>
      <c r="M55" s="6">
        <f t="shared" si="8"/>
        <v>0.04580632716049383</v>
      </c>
      <c r="N55" s="6">
        <f t="shared" si="3"/>
        <v>0.044699074074074065</v>
      </c>
      <c r="O55" s="6">
        <f t="shared" si="0"/>
        <v>0.010302854938271606</v>
      </c>
      <c r="P55" s="13">
        <f aca="true" t="shared" si="9" ref="P55:P81">TIMEVALUE("18:50:00")+O55</f>
        <v>0.7950250771604939</v>
      </c>
    </row>
    <row r="56" spans="1:16" ht="12.75">
      <c r="A56" t="s">
        <v>41</v>
      </c>
      <c r="B56">
        <v>2004</v>
      </c>
      <c r="C56" s="6" t="s">
        <v>82</v>
      </c>
      <c r="D56" s="6">
        <v>0.04412037037037038</v>
      </c>
      <c r="E56" s="6" t="s">
        <v>82</v>
      </c>
      <c r="F56" s="6" t="s">
        <v>82</v>
      </c>
      <c r="G56" s="6" t="s">
        <v>82</v>
      </c>
      <c r="H56" s="6" t="s">
        <v>82</v>
      </c>
      <c r="I56" s="6" t="s">
        <v>82</v>
      </c>
      <c r="J56" s="6" t="s">
        <v>82</v>
      </c>
      <c r="K56" s="6" t="s">
        <v>82</v>
      </c>
      <c r="L56" s="6"/>
      <c r="M56" s="6">
        <f t="shared" si="8"/>
        <v>0.04412037037037038</v>
      </c>
      <c r="N56" s="6">
        <f aca="true" t="shared" si="10" ref="N56:N90">MIN(L56,K56,J56,I56,H56,G56,F56,E56,D56,C56)</f>
        <v>0.04412037037037038</v>
      </c>
      <c r="O56" s="6">
        <f t="shared" si="0"/>
        <v>0.011435185185185173</v>
      </c>
      <c r="P56" s="13">
        <f t="shared" si="9"/>
        <v>0.7961574074074074</v>
      </c>
    </row>
    <row r="57" spans="1:16" ht="12.75">
      <c r="A57" t="s">
        <v>18</v>
      </c>
      <c r="B57">
        <v>2004</v>
      </c>
      <c r="C57" s="6">
        <v>0.046099537037037036</v>
      </c>
      <c r="D57" s="6">
        <v>0.04337962962962963</v>
      </c>
      <c r="E57" s="6" t="s">
        <v>82</v>
      </c>
      <c r="F57" s="6" t="s">
        <v>82</v>
      </c>
      <c r="G57" s="6" t="s">
        <v>82</v>
      </c>
      <c r="H57" s="6" t="s">
        <v>82</v>
      </c>
      <c r="I57" s="6" t="s">
        <v>82</v>
      </c>
      <c r="J57" s="6" t="s">
        <v>82</v>
      </c>
      <c r="K57" s="6" t="s">
        <v>82</v>
      </c>
      <c r="L57" s="6"/>
      <c r="M57" s="6">
        <f t="shared" si="8"/>
        <v>0.04473958333333333</v>
      </c>
      <c r="N57" s="6">
        <f t="shared" si="10"/>
        <v>0.04337962962962963</v>
      </c>
      <c r="O57" s="6">
        <f t="shared" si="0"/>
        <v>0.011495949074074072</v>
      </c>
      <c r="P57" s="13">
        <f t="shared" si="9"/>
        <v>0.7962181712962962</v>
      </c>
    </row>
    <row r="58" spans="1:16" ht="12.75">
      <c r="A58" t="s">
        <v>40</v>
      </c>
      <c r="B58">
        <v>2004</v>
      </c>
      <c r="C58" s="6" t="s">
        <v>82</v>
      </c>
      <c r="D58" s="6" t="s">
        <v>82</v>
      </c>
      <c r="E58" s="6" t="s">
        <v>82</v>
      </c>
      <c r="F58" s="6">
        <v>0.04510416666666667</v>
      </c>
      <c r="G58" s="6">
        <v>0.04358796296296297</v>
      </c>
      <c r="H58" s="6" t="s">
        <v>82</v>
      </c>
      <c r="I58" s="6" t="s">
        <v>82</v>
      </c>
      <c r="J58" s="6" t="s">
        <v>82</v>
      </c>
      <c r="K58" s="6" t="s">
        <v>82</v>
      </c>
      <c r="L58" s="6">
        <v>0.04438657407407407</v>
      </c>
      <c r="M58" s="6">
        <f t="shared" si="8"/>
        <v>0.04435956790123457</v>
      </c>
      <c r="N58" s="6">
        <f t="shared" si="10"/>
        <v>0.04358796296296297</v>
      </c>
      <c r="O58" s="6">
        <f t="shared" si="0"/>
        <v>0.011581790123456781</v>
      </c>
      <c r="P58" s="13">
        <f t="shared" si="9"/>
        <v>0.796304012345679</v>
      </c>
    </row>
    <row r="59" spans="1:16" ht="12.75">
      <c r="A59" t="s">
        <v>26</v>
      </c>
      <c r="B59">
        <v>2004</v>
      </c>
      <c r="C59" s="6" t="s">
        <v>82</v>
      </c>
      <c r="D59" s="6">
        <v>0.04256944444444445</v>
      </c>
      <c r="E59" s="6" t="s">
        <v>82</v>
      </c>
      <c r="F59" s="6" t="s">
        <v>82</v>
      </c>
      <c r="G59" s="6" t="s">
        <v>82</v>
      </c>
      <c r="H59" s="6" t="s">
        <v>82</v>
      </c>
      <c r="I59" s="6" t="s">
        <v>82</v>
      </c>
      <c r="J59" s="6" t="s">
        <v>82</v>
      </c>
      <c r="K59" s="6" t="s">
        <v>82</v>
      </c>
      <c r="L59" s="6"/>
      <c r="M59" s="6">
        <f t="shared" si="8"/>
        <v>0.04256944444444445</v>
      </c>
      <c r="N59" s="6">
        <f t="shared" si="10"/>
        <v>0.04256944444444445</v>
      </c>
      <c r="O59" s="6">
        <f t="shared" si="0"/>
        <v>0.012986111111111101</v>
      </c>
      <c r="P59" s="13">
        <f t="shared" si="9"/>
        <v>0.7977083333333334</v>
      </c>
    </row>
    <row r="60" spans="1:16" ht="12.75">
      <c r="A60" t="s">
        <v>24</v>
      </c>
      <c r="B60">
        <v>2004</v>
      </c>
      <c r="C60" s="6" t="s">
        <v>82</v>
      </c>
      <c r="D60" s="6">
        <v>0.04244212962962963</v>
      </c>
      <c r="E60" s="6" t="s">
        <v>82</v>
      </c>
      <c r="F60" s="6">
        <v>0.04231481481481482</v>
      </c>
      <c r="G60" s="6">
        <v>0.042222222222222223</v>
      </c>
      <c r="H60" s="6" t="s">
        <v>82</v>
      </c>
      <c r="I60" s="6" t="s">
        <v>82</v>
      </c>
      <c r="J60" s="6" t="s">
        <v>82</v>
      </c>
      <c r="K60" s="6" t="s">
        <v>82</v>
      </c>
      <c r="L60" s="6"/>
      <c r="M60" s="6">
        <f t="shared" si="8"/>
        <v>0.04232638888888889</v>
      </c>
      <c r="N60" s="6">
        <f t="shared" si="10"/>
        <v>0.042222222222222223</v>
      </c>
      <c r="O60" s="6">
        <f t="shared" si="0"/>
        <v>0.013281249999999994</v>
      </c>
      <c r="P60" s="13">
        <f t="shared" si="9"/>
        <v>0.7980034722222222</v>
      </c>
    </row>
    <row r="61" spans="1:16" ht="12.75">
      <c r="A61" t="s">
        <v>32</v>
      </c>
      <c r="B61">
        <v>2004</v>
      </c>
      <c r="C61" s="6">
        <v>0.04488425925925926</v>
      </c>
      <c r="D61" s="6">
        <v>0.041678240740740745</v>
      </c>
      <c r="E61" s="6">
        <v>0.04129629629629629</v>
      </c>
      <c r="F61" s="6">
        <v>0.0408912037037037</v>
      </c>
      <c r="G61" s="6" t="s">
        <v>82</v>
      </c>
      <c r="H61" s="6">
        <v>0.04263888888888889</v>
      </c>
      <c r="I61" s="6" t="s">
        <v>82</v>
      </c>
      <c r="J61" s="6">
        <v>0.04193287037037037</v>
      </c>
      <c r="K61" s="6" t="s">
        <v>82</v>
      </c>
      <c r="L61" s="6">
        <v>0.04487268518518519</v>
      </c>
      <c r="M61" s="6">
        <f t="shared" si="8"/>
        <v>0.042599206349206345</v>
      </c>
      <c r="N61" s="6">
        <f t="shared" si="10"/>
        <v>0.0408912037037037</v>
      </c>
      <c r="O61" s="6">
        <f t="shared" si="0"/>
        <v>0.013810350529100526</v>
      </c>
      <c r="P61" s="13">
        <f t="shared" si="9"/>
        <v>0.7985325727513227</v>
      </c>
    </row>
    <row r="62" spans="1:16" ht="12.75">
      <c r="A62" t="s">
        <v>15</v>
      </c>
      <c r="B62">
        <v>2004</v>
      </c>
      <c r="C62" s="6">
        <v>0.043333333333333335</v>
      </c>
      <c r="D62" s="6" t="s">
        <v>82</v>
      </c>
      <c r="E62" s="6" t="s">
        <v>82</v>
      </c>
      <c r="F62" s="6">
        <v>0.04155092592592592</v>
      </c>
      <c r="G62" s="6">
        <v>0.041875</v>
      </c>
      <c r="H62" s="6" t="s">
        <v>82</v>
      </c>
      <c r="I62" s="6">
        <v>0.04116898148148149</v>
      </c>
      <c r="J62" s="6">
        <v>0.04111111111111111</v>
      </c>
      <c r="K62" s="6" t="s">
        <v>82</v>
      </c>
      <c r="L62" s="6"/>
      <c r="M62" s="6">
        <f t="shared" si="8"/>
        <v>0.04180787037037037</v>
      </c>
      <c r="N62" s="6">
        <f t="shared" si="10"/>
        <v>0.04111111111111111</v>
      </c>
      <c r="O62" s="6">
        <f t="shared" si="0"/>
        <v>0.014096064814814811</v>
      </c>
      <c r="P62" s="13">
        <f t="shared" si="9"/>
        <v>0.7988182870370371</v>
      </c>
    </row>
    <row r="63" spans="1:16" ht="12.75">
      <c r="A63" t="s">
        <v>17</v>
      </c>
      <c r="B63">
        <v>2004</v>
      </c>
      <c r="C63" s="6">
        <v>0.04300925925925926</v>
      </c>
      <c r="D63" s="6">
        <v>0.04027777777777777</v>
      </c>
      <c r="E63" s="6" t="s">
        <v>82</v>
      </c>
      <c r="F63" s="6" t="s">
        <v>82</v>
      </c>
      <c r="G63" s="6" t="s">
        <v>82</v>
      </c>
      <c r="H63" s="6" t="s">
        <v>82</v>
      </c>
      <c r="I63" s="6" t="s">
        <v>82</v>
      </c>
      <c r="J63" s="6">
        <v>0.04201388888888889</v>
      </c>
      <c r="K63" s="6" t="s">
        <v>82</v>
      </c>
      <c r="L63" s="6">
        <v>0.041053240740740744</v>
      </c>
      <c r="M63" s="6">
        <f t="shared" si="8"/>
        <v>0.04158854166666667</v>
      </c>
      <c r="N63" s="6">
        <f t="shared" si="10"/>
        <v>0.04027777777777777</v>
      </c>
      <c r="O63" s="6">
        <f t="shared" si="0"/>
        <v>0.01462239583333333</v>
      </c>
      <c r="P63" s="13">
        <f t="shared" si="9"/>
        <v>0.7993446180555556</v>
      </c>
    </row>
    <row r="64" spans="1:16" ht="12.75">
      <c r="A64" t="s">
        <v>39</v>
      </c>
      <c r="B64">
        <v>2004</v>
      </c>
      <c r="C64" s="6" t="s">
        <v>82</v>
      </c>
      <c r="D64" s="6">
        <v>0.04122685185185185</v>
      </c>
      <c r="E64" s="6" t="s">
        <v>82</v>
      </c>
      <c r="F64" s="6">
        <v>0.04079861111111112</v>
      </c>
      <c r="G64" s="6">
        <v>0.04027777777777779</v>
      </c>
      <c r="H64" s="6" t="s">
        <v>82</v>
      </c>
      <c r="I64" s="6" t="s">
        <v>82</v>
      </c>
      <c r="J64" s="6" t="s">
        <v>82</v>
      </c>
      <c r="K64" s="6" t="s">
        <v>82</v>
      </c>
      <c r="L64" s="6"/>
      <c r="M64" s="6">
        <f t="shared" si="8"/>
        <v>0.040767746913580254</v>
      </c>
      <c r="N64" s="6">
        <f t="shared" si="10"/>
        <v>0.04027777777777779</v>
      </c>
      <c r="O64" s="6">
        <f t="shared" si="0"/>
        <v>0.015032793209876535</v>
      </c>
      <c r="P64" s="13">
        <f t="shared" si="9"/>
        <v>0.7997550154320987</v>
      </c>
    </row>
    <row r="65" spans="1:16" ht="12.75">
      <c r="A65" t="s">
        <v>95</v>
      </c>
      <c r="B65">
        <v>2004</v>
      </c>
      <c r="C65" s="6" t="s">
        <v>82</v>
      </c>
      <c r="D65" s="6" t="s">
        <v>82</v>
      </c>
      <c r="E65" s="6" t="s">
        <v>82</v>
      </c>
      <c r="F65" s="6"/>
      <c r="G65" s="6" t="s">
        <v>82</v>
      </c>
      <c r="H65" s="6" t="s">
        <v>82</v>
      </c>
      <c r="I65" s="6" t="s">
        <v>82</v>
      </c>
      <c r="J65" s="6" t="s">
        <v>82</v>
      </c>
      <c r="K65" s="6" t="s">
        <v>82</v>
      </c>
      <c r="L65" s="6">
        <v>0.040462962962962964</v>
      </c>
      <c r="M65" s="6">
        <f t="shared" si="8"/>
        <v>0.040462962962962964</v>
      </c>
      <c r="N65" s="6">
        <f t="shared" si="10"/>
        <v>0.040462962962962964</v>
      </c>
      <c r="O65" s="6">
        <f>TIMEVALUE("1:20:00")-(M65+N65)/2</f>
        <v>0.015092592592592588</v>
      </c>
      <c r="P65" s="13">
        <f t="shared" si="9"/>
        <v>0.7998148148148148</v>
      </c>
    </row>
    <row r="66" spans="1:16" ht="12.75">
      <c r="A66" t="s">
        <v>25</v>
      </c>
      <c r="B66">
        <v>2004</v>
      </c>
      <c r="C66" s="6" t="s">
        <v>82</v>
      </c>
      <c r="D66" s="6">
        <v>0.040740740740740744</v>
      </c>
      <c r="E66" s="6">
        <v>0.04032407407407408</v>
      </c>
      <c r="F66" s="6">
        <v>0.04006944444444445</v>
      </c>
      <c r="G66" s="6" t="s">
        <v>12</v>
      </c>
      <c r="H66" s="6">
        <v>0.040706018518518516</v>
      </c>
      <c r="I66" s="6" t="s">
        <v>82</v>
      </c>
      <c r="J66" s="6" t="s">
        <v>82</v>
      </c>
      <c r="K66" s="6" t="s">
        <v>82</v>
      </c>
      <c r="L66" s="6" t="s">
        <v>12</v>
      </c>
      <c r="M66" s="6">
        <f t="shared" si="8"/>
        <v>0.04046006944444445</v>
      </c>
      <c r="N66" s="6">
        <f t="shared" si="10"/>
        <v>0.04006944444444445</v>
      </c>
      <c r="O66" s="6">
        <f t="shared" si="0"/>
        <v>0.0152907986111111</v>
      </c>
      <c r="P66" s="13">
        <f t="shared" si="9"/>
        <v>0.8000130208333334</v>
      </c>
    </row>
    <row r="67" spans="1:16" ht="12.75">
      <c r="A67" t="s">
        <v>14</v>
      </c>
      <c r="B67">
        <v>2004</v>
      </c>
      <c r="C67" s="6">
        <v>0.04329861111111111</v>
      </c>
      <c r="D67" s="6">
        <v>0.04071759259259259</v>
      </c>
      <c r="E67" s="6">
        <v>0.04137731481481482</v>
      </c>
      <c r="F67" s="6">
        <v>0.03967592592592593</v>
      </c>
      <c r="G67" s="6">
        <v>0.03996527777777778</v>
      </c>
      <c r="H67" s="6" t="s">
        <v>82</v>
      </c>
      <c r="I67" s="6">
        <v>0.040370370370370376</v>
      </c>
      <c r="J67" s="6">
        <v>0.03975694444444444</v>
      </c>
      <c r="K67" s="6" t="s">
        <v>82</v>
      </c>
      <c r="L67" s="6"/>
      <c r="M67" s="6">
        <f t="shared" si="8"/>
        <v>0.04073743386243386</v>
      </c>
      <c r="N67" s="6">
        <f t="shared" si="10"/>
        <v>0.03967592592592593</v>
      </c>
      <c r="O67" s="6">
        <f t="shared" si="0"/>
        <v>0.01534887566137566</v>
      </c>
      <c r="P67" s="13">
        <f t="shared" si="9"/>
        <v>0.8000710978835979</v>
      </c>
    </row>
    <row r="68" spans="1:16" ht="12.75">
      <c r="A68" t="s">
        <v>31</v>
      </c>
      <c r="B68">
        <v>2004</v>
      </c>
      <c r="C68" s="6" t="s">
        <v>82</v>
      </c>
      <c r="D68" s="6" t="s">
        <v>82</v>
      </c>
      <c r="E68" s="6">
        <v>0.040706018518518516</v>
      </c>
      <c r="F68" s="6" t="s">
        <v>82</v>
      </c>
      <c r="G68" s="6" t="s">
        <v>82</v>
      </c>
      <c r="H68" s="6" t="s">
        <v>82</v>
      </c>
      <c r="I68" s="6" t="s">
        <v>82</v>
      </c>
      <c r="J68" s="6">
        <v>0.040219907407407406</v>
      </c>
      <c r="K68" s="6">
        <v>0.040532407407407406</v>
      </c>
      <c r="L68" s="6">
        <v>0.03957175925925926</v>
      </c>
      <c r="M68" s="6">
        <f t="shared" si="8"/>
        <v>0.04025752314814815</v>
      </c>
      <c r="N68" s="6">
        <f t="shared" si="10"/>
        <v>0.03957175925925926</v>
      </c>
      <c r="O68" s="6">
        <f t="shared" si="0"/>
        <v>0.015640914351851845</v>
      </c>
      <c r="P68" s="13">
        <f t="shared" si="9"/>
        <v>0.8003631365740741</v>
      </c>
    </row>
    <row r="69" spans="1:16" ht="12.75">
      <c r="A69" t="s">
        <v>30</v>
      </c>
      <c r="B69">
        <v>2004</v>
      </c>
      <c r="C69" s="6" t="s">
        <v>82</v>
      </c>
      <c r="D69" s="6" t="s">
        <v>82</v>
      </c>
      <c r="E69" s="6">
        <v>0.039560185185185184</v>
      </c>
      <c r="F69" s="6" t="s">
        <v>82</v>
      </c>
      <c r="G69" s="6" t="s">
        <v>82</v>
      </c>
      <c r="H69" s="6">
        <v>0.04025462962962963</v>
      </c>
      <c r="I69" s="6" t="s">
        <v>82</v>
      </c>
      <c r="J69" s="6" t="s">
        <v>82</v>
      </c>
      <c r="K69" s="6" t="s">
        <v>82</v>
      </c>
      <c r="L69" s="6"/>
      <c r="M69" s="6">
        <f t="shared" si="8"/>
        <v>0.039907407407407405</v>
      </c>
      <c r="N69" s="6">
        <f t="shared" si="10"/>
        <v>0.039560185185185184</v>
      </c>
      <c r="O69" s="6">
        <f t="shared" si="0"/>
        <v>0.015821759259259258</v>
      </c>
      <c r="P69" s="13">
        <f t="shared" si="9"/>
        <v>0.8005439814814814</v>
      </c>
    </row>
    <row r="70" spans="1:16" ht="12.75">
      <c r="A70" t="s">
        <v>27</v>
      </c>
      <c r="B70">
        <v>2004</v>
      </c>
      <c r="C70" s="6" t="s">
        <v>82</v>
      </c>
      <c r="D70" s="6">
        <v>0.03958333333333333</v>
      </c>
      <c r="E70" s="6" t="s">
        <v>82</v>
      </c>
      <c r="F70" s="6" t="s">
        <v>82</v>
      </c>
      <c r="G70" s="6" t="s">
        <v>82</v>
      </c>
      <c r="H70" s="6" t="s">
        <v>82</v>
      </c>
      <c r="I70" s="6" t="s">
        <v>82</v>
      </c>
      <c r="J70" s="6" t="s">
        <v>82</v>
      </c>
      <c r="K70" s="6" t="s">
        <v>82</v>
      </c>
      <c r="L70" s="6"/>
      <c r="M70" s="6">
        <f t="shared" si="8"/>
        <v>0.03958333333333333</v>
      </c>
      <c r="N70" s="6">
        <f t="shared" si="10"/>
        <v>0.03958333333333333</v>
      </c>
      <c r="O70" s="6">
        <f t="shared" si="0"/>
        <v>0.01597222222222222</v>
      </c>
      <c r="P70" s="13">
        <f t="shared" si="9"/>
        <v>0.8006944444444444</v>
      </c>
    </row>
    <row r="71" spans="1:16" ht="12.75">
      <c r="A71" t="s">
        <v>28</v>
      </c>
      <c r="B71">
        <v>2004</v>
      </c>
      <c r="C71" s="6" t="s">
        <v>82</v>
      </c>
      <c r="D71" s="6">
        <v>0.03881944444444444</v>
      </c>
      <c r="E71" s="6" t="s">
        <v>82</v>
      </c>
      <c r="F71" s="6" t="s">
        <v>82</v>
      </c>
      <c r="G71" s="6">
        <v>0.04005787037037037</v>
      </c>
      <c r="H71" s="6" t="s">
        <v>82</v>
      </c>
      <c r="I71" s="6" t="s">
        <v>82</v>
      </c>
      <c r="J71" s="6" t="s">
        <v>82</v>
      </c>
      <c r="K71" s="6" t="s">
        <v>82</v>
      </c>
      <c r="L71" s="6"/>
      <c r="M71" s="6">
        <f t="shared" si="8"/>
        <v>0.0394386574074074</v>
      </c>
      <c r="N71" s="6">
        <f t="shared" si="10"/>
        <v>0.03881944444444444</v>
      </c>
      <c r="O71" s="6">
        <f t="shared" si="0"/>
        <v>0.016426504629629635</v>
      </c>
      <c r="P71" s="13">
        <f t="shared" si="9"/>
        <v>0.8011487268518518</v>
      </c>
    </row>
    <row r="72" spans="1:16" ht="12.75">
      <c r="A72" t="s">
        <v>45</v>
      </c>
      <c r="B72">
        <v>2004</v>
      </c>
      <c r="C72" s="6">
        <v>0.040381944444444436</v>
      </c>
      <c r="D72" s="6" t="s">
        <v>82</v>
      </c>
      <c r="E72" s="6" t="s">
        <v>82</v>
      </c>
      <c r="F72" s="6" t="s">
        <v>82</v>
      </c>
      <c r="G72" s="6">
        <v>0.03936342592592593</v>
      </c>
      <c r="H72" s="6">
        <v>0.038969907407407404</v>
      </c>
      <c r="I72" s="6" t="s">
        <v>82</v>
      </c>
      <c r="J72" s="6">
        <v>0.038622685185185184</v>
      </c>
      <c r="K72" s="6" t="s">
        <v>82</v>
      </c>
      <c r="L72" s="6">
        <v>0.03979166666666666</v>
      </c>
      <c r="M72" s="6">
        <f t="shared" si="8"/>
        <v>0.03942592592592592</v>
      </c>
      <c r="N72" s="6">
        <f t="shared" si="10"/>
        <v>0.038622685185185184</v>
      </c>
      <c r="O72" s="6">
        <f t="shared" si="0"/>
        <v>0.016531249999999997</v>
      </c>
      <c r="P72" s="13">
        <f t="shared" si="9"/>
        <v>0.8012534722222222</v>
      </c>
    </row>
    <row r="73" spans="1:16" ht="12.75">
      <c r="A73" t="s">
        <v>16</v>
      </c>
      <c r="B73">
        <v>2004</v>
      </c>
      <c r="C73" s="6">
        <v>0.040914351851851855</v>
      </c>
      <c r="D73" s="6">
        <v>0.038391203703703705</v>
      </c>
      <c r="E73" s="6" t="s">
        <v>82</v>
      </c>
      <c r="F73" s="6" t="s">
        <v>82</v>
      </c>
      <c r="G73" s="6" t="s">
        <v>82</v>
      </c>
      <c r="H73" s="6" t="s">
        <v>82</v>
      </c>
      <c r="I73" s="6" t="s">
        <v>12</v>
      </c>
      <c r="J73" s="6" t="s">
        <v>82</v>
      </c>
      <c r="K73" s="6" t="s">
        <v>82</v>
      </c>
      <c r="L73" s="6"/>
      <c r="M73" s="6">
        <f t="shared" si="8"/>
        <v>0.03965277777777778</v>
      </c>
      <c r="N73" s="6">
        <f t="shared" si="10"/>
        <v>0.038391203703703705</v>
      </c>
      <c r="O73" s="6">
        <f t="shared" si="0"/>
        <v>0.016533564814814813</v>
      </c>
      <c r="P73" s="13">
        <f t="shared" si="9"/>
        <v>0.801255787037037</v>
      </c>
    </row>
    <row r="74" spans="1:16" ht="12.75">
      <c r="A74" t="s">
        <v>20</v>
      </c>
      <c r="B74">
        <v>2004</v>
      </c>
      <c r="C74" s="6">
        <v>0.039548611111111104</v>
      </c>
      <c r="D74" s="6">
        <v>0.03837962962962963</v>
      </c>
      <c r="E74" s="6" t="s">
        <v>82</v>
      </c>
      <c r="F74" s="6">
        <v>0.03850694444444444</v>
      </c>
      <c r="G74" s="6">
        <v>0.03813657407407407</v>
      </c>
      <c r="H74" s="6">
        <v>0.03800925925925926</v>
      </c>
      <c r="I74" s="6">
        <v>0.04032407407407407</v>
      </c>
      <c r="J74" s="6" t="s">
        <v>82</v>
      </c>
      <c r="K74" s="6">
        <v>0.040520833333333325</v>
      </c>
      <c r="L74" s="6"/>
      <c r="M74" s="6">
        <f t="shared" si="8"/>
        <v>0.03906084656084655</v>
      </c>
      <c r="N74" s="6">
        <f t="shared" si="10"/>
        <v>0.03800925925925926</v>
      </c>
      <c r="O74" s="6">
        <f t="shared" si="0"/>
        <v>0.017020502645502644</v>
      </c>
      <c r="P74" s="13">
        <f t="shared" si="9"/>
        <v>0.8017427248677249</v>
      </c>
    </row>
    <row r="75" spans="1:16" ht="12.75">
      <c r="A75" t="s">
        <v>68</v>
      </c>
      <c r="B75">
        <v>2004</v>
      </c>
      <c r="C75" s="6" t="s">
        <v>82</v>
      </c>
      <c r="D75" s="6" t="s">
        <v>82</v>
      </c>
      <c r="E75" s="6" t="s">
        <v>82</v>
      </c>
      <c r="F75" s="6" t="s">
        <v>82</v>
      </c>
      <c r="G75" s="6" t="s">
        <v>82</v>
      </c>
      <c r="H75" s="6">
        <v>0.03984953703703704</v>
      </c>
      <c r="I75" s="6">
        <v>0.0380787037037037</v>
      </c>
      <c r="J75" s="6">
        <v>0.03825231481481481</v>
      </c>
      <c r="K75" s="6" t="s">
        <v>82</v>
      </c>
      <c r="L75" s="6">
        <v>0.03844907407407407</v>
      </c>
      <c r="M75" s="6">
        <f t="shared" si="8"/>
        <v>0.038657407407407404</v>
      </c>
      <c r="N75" s="6">
        <f t="shared" si="10"/>
        <v>0.0380787037037037</v>
      </c>
      <c r="O75" s="6">
        <f t="shared" si="0"/>
        <v>0.0171875</v>
      </c>
      <c r="P75" s="13">
        <f t="shared" si="9"/>
        <v>0.8019097222222222</v>
      </c>
    </row>
    <row r="76" spans="1:16" ht="12.75">
      <c r="A76" t="s">
        <v>19</v>
      </c>
      <c r="B76">
        <v>2004</v>
      </c>
      <c r="C76" s="6">
        <v>0.04079861111111111</v>
      </c>
      <c r="D76" s="6">
        <v>0.03921296296296296</v>
      </c>
      <c r="E76" s="6" t="s">
        <v>12</v>
      </c>
      <c r="F76" s="6">
        <v>0.03953703703703704</v>
      </c>
      <c r="G76" s="6">
        <v>0.039004629629629625</v>
      </c>
      <c r="H76" s="6">
        <v>0.03826388888888888</v>
      </c>
      <c r="I76" s="6">
        <v>0.038356481481481484</v>
      </c>
      <c r="J76" s="6">
        <v>0.037129629629629624</v>
      </c>
      <c r="K76" s="6">
        <v>0.03940972222222222</v>
      </c>
      <c r="L76" s="6">
        <v>0.04</v>
      </c>
      <c r="M76" s="6">
        <f t="shared" si="8"/>
        <v>0.03907921810699588</v>
      </c>
      <c r="N76" s="6">
        <f t="shared" si="10"/>
        <v>0.037129629629629624</v>
      </c>
      <c r="O76" s="6">
        <f t="shared" si="0"/>
        <v>0.0174511316872428</v>
      </c>
      <c r="P76" s="13">
        <f t="shared" si="9"/>
        <v>0.802173353909465</v>
      </c>
    </row>
    <row r="77" spans="1:16" ht="12.75">
      <c r="A77" t="s">
        <v>44</v>
      </c>
      <c r="B77">
        <v>2004</v>
      </c>
      <c r="C77" s="6" t="s">
        <v>82</v>
      </c>
      <c r="D77" s="6" t="s">
        <v>82</v>
      </c>
      <c r="E77" s="6" t="s">
        <v>82</v>
      </c>
      <c r="F77" s="6" t="s">
        <v>82</v>
      </c>
      <c r="G77" s="6" t="s">
        <v>82</v>
      </c>
      <c r="H77" s="6" t="s">
        <v>82</v>
      </c>
      <c r="I77" s="6">
        <v>0.03770833333333334</v>
      </c>
      <c r="J77" s="6" t="s">
        <v>82</v>
      </c>
      <c r="K77" s="6" t="s">
        <v>82</v>
      </c>
      <c r="L77" s="6"/>
      <c r="M77" s="6">
        <f t="shared" si="8"/>
        <v>0.03770833333333334</v>
      </c>
      <c r="N77" s="6">
        <f t="shared" si="10"/>
        <v>0.03770833333333334</v>
      </c>
      <c r="O77" s="6">
        <f t="shared" si="0"/>
        <v>0.017847222222222216</v>
      </c>
      <c r="P77" s="13">
        <f t="shared" si="9"/>
        <v>0.8025694444444444</v>
      </c>
    </row>
    <row r="78" spans="1:16" ht="12.75">
      <c r="A78" t="s">
        <v>42</v>
      </c>
      <c r="B78">
        <v>2004</v>
      </c>
      <c r="C78" s="6">
        <v>0.03930555555555555</v>
      </c>
      <c r="D78" s="6">
        <v>0.03688657407407407</v>
      </c>
      <c r="E78" s="6" t="s">
        <v>82</v>
      </c>
      <c r="F78" s="6" t="s">
        <v>82</v>
      </c>
      <c r="G78" s="6" t="s">
        <v>82</v>
      </c>
      <c r="H78" s="6" t="s">
        <v>82</v>
      </c>
      <c r="I78" s="6">
        <v>0.03986111111111111</v>
      </c>
      <c r="J78" s="6">
        <v>0.037349537037037035</v>
      </c>
      <c r="K78" s="6" t="s">
        <v>82</v>
      </c>
      <c r="L78" s="6"/>
      <c r="M78" s="6">
        <f t="shared" si="8"/>
        <v>0.038350694444444444</v>
      </c>
      <c r="N78" s="6">
        <f t="shared" si="10"/>
        <v>0.03688657407407407</v>
      </c>
      <c r="O78" s="6">
        <f t="shared" si="0"/>
        <v>0.017936921296296295</v>
      </c>
      <c r="P78" s="13">
        <f t="shared" si="9"/>
        <v>0.8026591435185185</v>
      </c>
    </row>
    <row r="79" spans="1:16" ht="12.75">
      <c r="A79" t="s">
        <v>47</v>
      </c>
      <c r="B79">
        <v>2004</v>
      </c>
      <c r="C79" s="6" t="s">
        <v>82</v>
      </c>
      <c r="D79" s="6" t="s">
        <v>82</v>
      </c>
      <c r="E79" s="6" t="s">
        <v>82</v>
      </c>
      <c r="F79" s="6" t="s">
        <v>82</v>
      </c>
      <c r="G79" s="6" t="s">
        <v>82</v>
      </c>
      <c r="H79" s="6" t="s">
        <v>82</v>
      </c>
      <c r="I79" s="6" t="s">
        <v>82</v>
      </c>
      <c r="J79" s="6">
        <v>0.036770833333333336</v>
      </c>
      <c r="K79" s="6">
        <v>0.03798611111111111</v>
      </c>
      <c r="L79" s="6"/>
      <c r="M79" s="6">
        <f t="shared" si="8"/>
        <v>0.03737847222222222</v>
      </c>
      <c r="N79" s="6">
        <f t="shared" si="10"/>
        <v>0.036770833333333336</v>
      </c>
      <c r="O79" s="6">
        <f t="shared" si="0"/>
        <v>0.018480902777777773</v>
      </c>
      <c r="P79" s="13">
        <f t="shared" si="9"/>
        <v>0.803203125</v>
      </c>
    </row>
    <row r="80" spans="1:16" ht="12.75">
      <c r="A80" t="s">
        <v>21</v>
      </c>
      <c r="B80">
        <v>2004</v>
      </c>
      <c r="C80" s="6">
        <v>0.037766203703703705</v>
      </c>
      <c r="D80" s="6">
        <v>0.03644675925925926</v>
      </c>
      <c r="E80" s="6" t="s">
        <v>82</v>
      </c>
      <c r="F80" s="6" t="s">
        <v>82</v>
      </c>
      <c r="G80" s="6" t="s">
        <v>82</v>
      </c>
      <c r="H80" s="6" t="s">
        <v>82</v>
      </c>
      <c r="I80" s="6">
        <v>0.03710648148148148</v>
      </c>
      <c r="J80" s="6" t="s">
        <v>82</v>
      </c>
      <c r="K80" s="6" t="s">
        <v>82</v>
      </c>
      <c r="L80" s="6">
        <v>0.03631944444444444</v>
      </c>
      <c r="M80" s="6">
        <f t="shared" si="8"/>
        <v>0.03690972222222222</v>
      </c>
      <c r="N80" s="6">
        <f t="shared" si="10"/>
        <v>0.03631944444444444</v>
      </c>
      <c r="O80" s="6">
        <f t="shared" si="0"/>
        <v>0.018940972222222227</v>
      </c>
      <c r="P80" s="13">
        <f t="shared" si="9"/>
        <v>0.8036631944444445</v>
      </c>
    </row>
    <row r="81" spans="1:16" ht="12.75">
      <c r="A81" t="s">
        <v>48</v>
      </c>
      <c r="B81">
        <v>2004</v>
      </c>
      <c r="C81" s="6" t="s">
        <v>82</v>
      </c>
      <c r="D81" s="6">
        <v>0.03543981481481481</v>
      </c>
      <c r="E81" s="6" t="s">
        <v>82</v>
      </c>
      <c r="F81" s="6" t="s">
        <v>82</v>
      </c>
      <c r="G81" s="6" t="s">
        <v>82</v>
      </c>
      <c r="H81" s="6" t="s">
        <v>82</v>
      </c>
      <c r="I81" s="6" t="s">
        <v>82</v>
      </c>
      <c r="J81" s="6" t="s">
        <v>82</v>
      </c>
      <c r="K81" s="6" t="s">
        <v>82</v>
      </c>
      <c r="L81" s="6">
        <v>0.03831018518518518</v>
      </c>
      <c r="M81" s="6">
        <f t="shared" si="8"/>
        <v>0.036875</v>
      </c>
      <c r="N81" s="6">
        <f t="shared" si="10"/>
        <v>0.03543981481481481</v>
      </c>
      <c r="O81" s="6">
        <f t="shared" si="0"/>
        <v>0.01939814814814815</v>
      </c>
      <c r="P81" s="13">
        <f t="shared" si="9"/>
        <v>0.8041203703703703</v>
      </c>
    </row>
    <row r="82" spans="1:15" ht="12.75">
      <c r="A82" t="s">
        <v>34</v>
      </c>
      <c r="B82">
        <v>2004</v>
      </c>
      <c r="C82" s="6" t="s">
        <v>82</v>
      </c>
      <c r="D82" s="6" t="s">
        <v>82</v>
      </c>
      <c r="E82" s="6" t="s">
        <v>12</v>
      </c>
      <c r="F82" s="6" t="s">
        <v>82</v>
      </c>
      <c r="G82" s="6" t="s">
        <v>82</v>
      </c>
      <c r="H82" s="6" t="s">
        <v>12</v>
      </c>
      <c r="I82" s="6" t="s">
        <v>82</v>
      </c>
      <c r="J82" s="6" t="s">
        <v>82</v>
      </c>
      <c r="K82" s="6" t="s">
        <v>82</v>
      </c>
      <c r="L82" s="6"/>
      <c r="M82" t="e">
        <f t="shared" si="8"/>
        <v>#DIV/0!</v>
      </c>
      <c r="N82">
        <f t="shared" si="10"/>
        <v>0</v>
      </c>
      <c r="O82" s="6" t="e">
        <f t="shared" si="0"/>
        <v>#DIV/0!</v>
      </c>
    </row>
    <row r="83" spans="1:15" ht="12.75">
      <c r="A83" t="s">
        <v>13</v>
      </c>
      <c r="B83">
        <v>2004</v>
      </c>
      <c r="C83" s="6" t="s">
        <v>12</v>
      </c>
      <c r="D83" s="6" t="s">
        <v>82</v>
      </c>
      <c r="E83" s="6" t="s">
        <v>82</v>
      </c>
      <c r="F83" s="6" t="s">
        <v>82</v>
      </c>
      <c r="G83" s="6" t="s">
        <v>82</v>
      </c>
      <c r="H83" s="6" t="s">
        <v>82</v>
      </c>
      <c r="I83" s="6" t="s">
        <v>82</v>
      </c>
      <c r="J83" s="6" t="s">
        <v>82</v>
      </c>
      <c r="K83" s="6" t="s">
        <v>82</v>
      </c>
      <c r="L83" s="6"/>
      <c r="M83" t="e">
        <f t="shared" si="8"/>
        <v>#DIV/0!</v>
      </c>
      <c r="N83">
        <f t="shared" si="10"/>
        <v>0</v>
      </c>
      <c r="O83" s="6" t="e">
        <f>TIMEVALUE("1:20:00")-(M83+N83)/2</f>
        <v>#DIV/0!</v>
      </c>
    </row>
    <row r="84" spans="1:15" ht="12.75">
      <c r="A84" t="s">
        <v>76</v>
      </c>
      <c r="B84">
        <v>2004</v>
      </c>
      <c r="C84" s="6" t="s">
        <v>82</v>
      </c>
      <c r="D84" s="6" t="s">
        <v>82</v>
      </c>
      <c r="E84" s="6" t="s">
        <v>82</v>
      </c>
      <c r="F84" s="6" t="s">
        <v>82</v>
      </c>
      <c r="G84" s="6" t="s">
        <v>82</v>
      </c>
      <c r="H84" s="6" t="s">
        <v>82</v>
      </c>
      <c r="I84" s="6" t="s">
        <v>82</v>
      </c>
      <c r="J84" s="6" t="s">
        <v>82</v>
      </c>
      <c r="K84" s="6" t="s">
        <v>12</v>
      </c>
      <c r="L84" s="6"/>
      <c r="M84" t="e">
        <f t="shared" si="8"/>
        <v>#DIV/0!</v>
      </c>
      <c r="N84">
        <f t="shared" si="10"/>
        <v>0</v>
      </c>
      <c r="O84" s="6" t="e">
        <f t="shared" si="0"/>
        <v>#DIV/0!</v>
      </c>
    </row>
    <row r="85" spans="1:16" ht="12.75">
      <c r="A85" t="s">
        <v>23</v>
      </c>
      <c r="B85">
        <v>2003</v>
      </c>
      <c r="C85" s="6">
        <v>0.04956018518518518</v>
      </c>
      <c r="D85" s="6" t="s">
        <v>82</v>
      </c>
      <c r="E85" s="6" t="s">
        <v>82</v>
      </c>
      <c r="F85" s="6">
        <v>0.04909722222222222</v>
      </c>
      <c r="G85" s="6">
        <v>0.048344907407407406</v>
      </c>
      <c r="H85" s="6" t="s">
        <v>12</v>
      </c>
      <c r="I85" s="6" t="s">
        <v>82</v>
      </c>
      <c r="J85" s="6" t="s">
        <v>82</v>
      </c>
      <c r="K85" s="6" t="s">
        <v>82</v>
      </c>
      <c r="L85" s="6"/>
      <c r="M85" s="6">
        <f t="shared" si="8"/>
        <v>0.049000771604938265</v>
      </c>
      <c r="N85" s="6">
        <f t="shared" si="10"/>
        <v>0.048344907407407406</v>
      </c>
      <c r="O85" s="6">
        <f t="shared" si="0"/>
        <v>0.006882716049382717</v>
      </c>
      <c r="P85" s="13">
        <f>TIMEVALUE("18:50:00")+O85</f>
        <v>0.7916049382716049</v>
      </c>
    </row>
    <row r="86" spans="1:16" ht="12.75">
      <c r="A86" t="s">
        <v>89</v>
      </c>
      <c r="B86">
        <v>2003</v>
      </c>
      <c r="C86" s="6" t="s">
        <v>82</v>
      </c>
      <c r="D86" s="6" t="s">
        <v>82</v>
      </c>
      <c r="E86" s="6" t="s">
        <v>82</v>
      </c>
      <c r="F86" s="6" t="s">
        <v>82</v>
      </c>
      <c r="G86" s="6" t="s">
        <v>82</v>
      </c>
      <c r="H86" s="6" t="s">
        <v>82</v>
      </c>
      <c r="I86" s="6" t="s">
        <v>82</v>
      </c>
      <c r="J86" s="6" t="s">
        <v>82</v>
      </c>
      <c r="K86" s="6">
        <v>0.04734953703703704</v>
      </c>
      <c r="L86" s="6"/>
      <c r="M86" s="6">
        <f aca="true" t="shared" si="11" ref="M86:M108">AVERAGE(L86,K86,J86,I86,H86,G86,F86,E86,D86,C86)</f>
        <v>0.04734953703703704</v>
      </c>
      <c r="N86" s="6">
        <f t="shared" si="10"/>
        <v>0.04734953703703704</v>
      </c>
      <c r="O86" s="6">
        <f t="shared" si="0"/>
        <v>0.008206018518518515</v>
      </c>
      <c r="P86" s="13">
        <f>TIMEVALUE("18:50:00")+O86</f>
        <v>0.7929282407407408</v>
      </c>
    </row>
    <row r="87" spans="1:17" ht="12.75">
      <c r="A87" t="s">
        <v>92</v>
      </c>
      <c r="B87">
        <v>2003</v>
      </c>
      <c r="C87" s="6">
        <v>0.047268518518518515</v>
      </c>
      <c r="D87" s="6" t="s">
        <v>82</v>
      </c>
      <c r="E87" s="6" t="s">
        <v>82</v>
      </c>
      <c r="F87" s="6" t="s">
        <v>82</v>
      </c>
      <c r="G87" s="6" t="s">
        <v>82</v>
      </c>
      <c r="H87" s="6" t="s">
        <v>82</v>
      </c>
      <c r="I87" s="6" t="s">
        <v>82</v>
      </c>
      <c r="J87" s="6" t="s">
        <v>82</v>
      </c>
      <c r="K87" s="6" t="s">
        <v>82</v>
      </c>
      <c r="L87" s="6"/>
      <c r="M87" s="6">
        <f t="shared" si="11"/>
        <v>0.047268518518518515</v>
      </c>
      <c r="N87" s="6">
        <f t="shared" si="10"/>
        <v>0.047268518518518515</v>
      </c>
      <c r="O87" s="6">
        <f t="shared" si="0"/>
        <v>0.008287037037037037</v>
      </c>
      <c r="P87" s="13">
        <f>TIMEVALUE("18:50:00")+O87</f>
        <v>0.7930092592592592</v>
      </c>
      <c r="Q87" s="51">
        <v>0.7929398148148148</v>
      </c>
    </row>
    <row r="88" spans="1:16" ht="12.75">
      <c r="A88" t="s">
        <v>84</v>
      </c>
      <c r="B88">
        <v>2003</v>
      </c>
      <c r="C88" s="6" t="s">
        <v>82</v>
      </c>
      <c r="D88" s="6" t="s">
        <v>82</v>
      </c>
      <c r="E88" s="6" t="s">
        <v>82</v>
      </c>
      <c r="F88" s="6" t="s">
        <v>82</v>
      </c>
      <c r="G88" s="6">
        <v>0.04771990740740741</v>
      </c>
      <c r="H88" s="6">
        <v>0.04891203703703704</v>
      </c>
      <c r="I88" s="6">
        <v>0.04891203703703704</v>
      </c>
      <c r="J88" s="6">
        <v>0.04622685185185185</v>
      </c>
      <c r="K88" s="6" t="s">
        <v>82</v>
      </c>
      <c r="L88" s="6"/>
      <c r="M88" s="6">
        <f t="shared" si="11"/>
        <v>0.047942708333333334</v>
      </c>
      <c r="N88" s="6">
        <f t="shared" si="10"/>
        <v>0.04622685185185185</v>
      </c>
      <c r="O88" s="6">
        <f t="shared" si="0"/>
        <v>0.00847077546296296</v>
      </c>
      <c r="P88" s="13">
        <f aca="true" t="shared" si="12" ref="P88:P122">TIMEVALUE("18:50:00")+O88</f>
        <v>0.7931929976851851</v>
      </c>
    </row>
    <row r="89" spans="1:16" ht="12.75">
      <c r="A89" t="s">
        <v>86</v>
      </c>
      <c r="B89">
        <v>2003</v>
      </c>
      <c r="C89" s="6" t="s">
        <v>82</v>
      </c>
      <c r="D89" s="6" t="s">
        <v>82</v>
      </c>
      <c r="E89" s="6" t="s">
        <v>82</v>
      </c>
      <c r="F89" s="6">
        <v>0.04740740740740741</v>
      </c>
      <c r="G89" s="6">
        <v>0.046342592592592595</v>
      </c>
      <c r="H89" s="6" t="s">
        <v>82</v>
      </c>
      <c r="I89" s="6" t="s">
        <v>82</v>
      </c>
      <c r="J89" s="6" t="s">
        <v>82</v>
      </c>
      <c r="K89" s="6" t="s">
        <v>82</v>
      </c>
      <c r="L89" s="6"/>
      <c r="M89" s="6">
        <f t="shared" si="11"/>
        <v>0.046875</v>
      </c>
      <c r="N89" s="6">
        <f t="shared" si="10"/>
        <v>0.046342592592592595</v>
      </c>
      <c r="O89" s="6">
        <f t="shared" si="0"/>
        <v>0.008946759259259252</v>
      </c>
      <c r="P89" s="13">
        <f t="shared" si="12"/>
        <v>0.7936689814814815</v>
      </c>
    </row>
    <row r="90" spans="1:16" ht="12.75">
      <c r="A90" t="s">
        <v>94</v>
      </c>
      <c r="B90">
        <v>2003</v>
      </c>
      <c r="C90" s="6">
        <v>0.04811342592592593</v>
      </c>
      <c r="D90" s="6" t="s">
        <v>82</v>
      </c>
      <c r="E90" s="6">
        <v>0.04671296296296296</v>
      </c>
      <c r="F90" s="6">
        <v>0.045752314814814815</v>
      </c>
      <c r="G90" s="6" t="s">
        <v>82</v>
      </c>
      <c r="H90" s="6" t="s">
        <v>82</v>
      </c>
      <c r="I90" s="6" t="s">
        <v>82</v>
      </c>
      <c r="J90" s="6">
        <v>0.043819444444444446</v>
      </c>
      <c r="K90" s="6" t="s">
        <v>82</v>
      </c>
      <c r="L90" s="6"/>
      <c r="M90" s="6">
        <f t="shared" si="11"/>
        <v>0.046099537037037036</v>
      </c>
      <c r="N90" s="6">
        <f t="shared" si="10"/>
        <v>0.043819444444444446</v>
      </c>
      <c r="O90" s="6">
        <f t="shared" si="0"/>
        <v>0.010596064814814815</v>
      </c>
      <c r="P90" s="13">
        <f t="shared" si="12"/>
        <v>0.795318287037037</v>
      </c>
    </row>
    <row r="91" spans="1:16" ht="12.75">
      <c r="A91" t="s">
        <v>31</v>
      </c>
      <c r="B91">
        <v>2003</v>
      </c>
      <c r="C91" s="6" t="s">
        <v>82</v>
      </c>
      <c r="D91" s="6" t="s">
        <v>82</v>
      </c>
      <c r="E91" s="6" t="s">
        <v>82</v>
      </c>
      <c r="F91" s="6" t="s">
        <v>82</v>
      </c>
      <c r="G91" s="6" t="s">
        <v>82</v>
      </c>
      <c r="H91" s="6" t="s">
        <v>82</v>
      </c>
      <c r="I91" s="6" t="s">
        <v>82</v>
      </c>
      <c r="J91" s="6" t="s">
        <v>82</v>
      </c>
      <c r="K91" s="6">
        <v>0.04532407407407407</v>
      </c>
      <c r="L91" s="6">
        <v>0.04478009259259259</v>
      </c>
      <c r="M91" s="6">
        <f t="shared" si="11"/>
        <v>0.045052083333333326</v>
      </c>
      <c r="N91" s="6">
        <f aca="true" t="shared" si="13" ref="N91:N100">MIN(L91,K91,J91,I91,H91,G91,F91,E91,D91,C91)</f>
        <v>0.04478009259259259</v>
      </c>
      <c r="O91" s="6">
        <f t="shared" si="0"/>
        <v>0.0106394675925926</v>
      </c>
      <c r="P91" s="13">
        <f t="shared" si="12"/>
        <v>0.7953616898148148</v>
      </c>
    </row>
    <row r="92" spans="1:16" ht="12.75">
      <c r="A92" t="s">
        <v>29</v>
      </c>
      <c r="B92">
        <v>2003</v>
      </c>
      <c r="C92" s="6" t="s">
        <v>82</v>
      </c>
      <c r="D92" s="6">
        <v>0.04723379629629629</v>
      </c>
      <c r="E92" s="6" t="s">
        <v>82</v>
      </c>
      <c r="F92" s="6">
        <v>0.04552083333333333</v>
      </c>
      <c r="G92" s="6">
        <v>0.04548611111111111</v>
      </c>
      <c r="H92" s="6">
        <v>0.0459375</v>
      </c>
      <c r="I92" s="6" t="s">
        <v>82</v>
      </c>
      <c r="J92" s="6" t="s">
        <v>82</v>
      </c>
      <c r="K92" s="6">
        <v>0.04395833333333333</v>
      </c>
      <c r="L92" s="6">
        <v>0.04395833333333333</v>
      </c>
      <c r="M92" s="6">
        <f t="shared" si="11"/>
        <v>0.0453491512345679</v>
      </c>
      <c r="N92" s="6">
        <f t="shared" si="13"/>
        <v>0.04395833333333333</v>
      </c>
      <c r="O92" s="6">
        <f t="shared" si="0"/>
        <v>0.010901813271604943</v>
      </c>
      <c r="P92" s="13">
        <f t="shared" si="12"/>
        <v>0.7956240354938271</v>
      </c>
    </row>
    <row r="93" spans="1:16" ht="12.75">
      <c r="A93" t="s">
        <v>40</v>
      </c>
      <c r="B93">
        <v>2003</v>
      </c>
      <c r="C93" s="6" t="s">
        <v>82</v>
      </c>
      <c r="D93" s="6" t="s">
        <v>82</v>
      </c>
      <c r="E93" s="6" t="s">
        <v>82</v>
      </c>
      <c r="F93" s="6" t="s">
        <v>82</v>
      </c>
      <c r="G93" s="6" t="s">
        <v>82</v>
      </c>
      <c r="H93" s="6">
        <v>0.04552083333333333</v>
      </c>
      <c r="I93" s="6" t="s">
        <v>82</v>
      </c>
      <c r="J93" s="6" t="s">
        <v>82</v>
      </c>
      <c r="K93" s="6">
        <v>0.04488425925925926</v>
      </c>
      <c r="L93" s="6">
        <v>0.044259259259259255</v>
      </c>
      <c r="M93" s="6">
        <f t="shared" si="11"/>
        <v>0.04488811728395061</v>
      </c>
      <c r="N93" s="6">
        <f t="shared" si="13"/>
        <v>0.044259259259259255</v>
      </c>
      <c r="O93" s="6">
        <f t="shared" si="0"/>
        <v>0.01098186728395062</v>
      </c>
      <c r="P93" s="13">
        <f t="shared" si="12"/>
        <v>0.7957040895061729</v>
      </c>
    </row>
    <row r="94" spans="1:16" ht="12.75">
      <c r="A94" t="s">
        <v>88</v>
      </c>
      <c r="B94">
        <v>2003</v>
      </c>
      <c r="C94" s="6" t="s">
        <v>82</v>
      </c>
      <c r="D94" s="6" t="s">
        <v>82</v>
      </c>
      <c r="E94" s="6" t="s">
        <v>82</v>
      </c>
      <c r="F94" s="6" t="s">
        <v>82</v>
      </c>
      <c r="G94" s="6" t="s">
        <v>82</v>
      </c>
      <c r="H94" s="6" t="s">
        <v>82</v>
      </c>
      <c r="I94" s="6" t="s">
        <v>82</v>
      </c>
      <c r="J94" s="6">
        <v>0.044375</v>
      </c>
      <c r="K94" s="6" t="s">
        <v>82</v>
      </c>
      <c r="L94" s="6"/>
      <c r="M94" s="6">
        <f t="shared" si="11"/>
        <v>0.044375</v>
      </c>
      <c r="N94" s="6">
        <f t="shared" si="13"/>
        <v>0.044375</v>
      </c>
      <c r="O94" s="6">
        <f t="shared" si="0"/>
        <v>0.011180555555555555</v>
      </c>
      <c r="P94" s="13">
        <f t="shared" si="12"/>
        <v>0.7959027777777777</v>
      </c>
    </row>
    <row r="95" spans="1:16" ht="12.75">
      <c r="A95" t="s">
        <v>95</v>
      </c>
      <c r="B95">
        <v>2003</v>
      </c>
      <c r="C95" s="6" t="s">
        <v>82</v>
      </c>
      <c r="D95" s="6" t="s">
        <v>82</v>
      </c>
      <c r="E95" s="6" t="s">
        <v>82</v>
      </c>
      <c r="F95" s="6">
        <v>0.0441087962962963</v>
      </c>
      <c r="G95" s="6" t="s">
        <v>82</v>
      </c>
      <c r="H95" s="6" t="s">
        <v>82</v>
      </c>
      <c r="I95" s="6" t="s">
        <v>82</v>
      </c>
      <c r="J95" s="6" t="s">
        <v>82</v>
      </c>
      <c r="K95" s="6" t="s">
        <v>82</v>
      </c>
      <c r="L95" s="6"/>
      <c r="M95" s="6">
        <f t="shared" si="11"/>
        <v>0.0441087962962963</v>
      </c>
      <c r="N95" s="6">
        <f t="shared" si="13"/>
        <v>0.0441087962962963</v>
      </c>
      <c r="O95" s="6">
        <f t="shared" si="0"/>
        <v>0.011446759259259254</v>
      </c>
      <c r="P95" s="13">
        <f t="shared" si="12"/>
        <v>0.7961689814814814</v>
      </c>
    </row>
    <row r="96" spans="1:16" ht="12.75">
      <c r="A96" t="s">
        <v>38</v>
      </c>
      <c r="B96">
        <v>2003</v>
      </c>
      <c r="C96" s="6">
        <v>0.04282407407407408</v>
      </c>
      <c r="D96" s="6">
        <v>0.045925925925925926</v>
      </c>
      <c r="E96" s="6">
        <v>0.042442129629629635</v>
      </c>
      <c r="F96" s="6">
        <v>0.045011574074074065</v>
      </c>
      <c r="G96" s="6">
        <v>0.04392361111111111</v>
      </c>
      <c r="H96" s="6" t="s">
        <v>82</v>
      </c>
      <c r="I96" s="6">
        <v>0.04864583333333333</v>
      </c>
      <c r="J96" s="6">
        <v>0.046435185185185184</v>
      </c>
      <c r="K96" s="6" t="s">
        <v>82</v>
      </c>
      <c r="L96" s="6">
        <v>0.04506944444444445</v>
      </c>
      <c r="M96" s="6">
        <f t="shared" si="11"/>
        <v>0.04503472222222222</v>
      </c>
      <c r="N96" s="6">
        <f t="shared" si="13"/>
        <v>0.042442129629629635</v>
      </c>
      <c r="O96" s="6">
        <f t="shared" si="0"/>
        <v>0.011817129629629622</v>
      </c>
      <c r="P96" s="13">
        <f t="shared" si="12"/>
        <v>0.7965393518518519</v>
      </c>
    </row>
    <row r="97" spans="1:16" ht="12.75">
      <c r="A97" t="s">
        <v>15</v>
      </c>
      <c r="B97">
        <v>2003</v>
      </c>
      <c r="C97" s="6" t="s">
        <v>82</v>
      </c>
      <c r="D97" s="6">
        <v>0.04484953703703705</v>
      </c>
      <c r="E97" s="6" t="s">
        <v>82</v>
      </c>
      <c r="F97" s="6" t="s">
        <v>82</v>
      </c>
      <c r="G97" s="6">
        <v>0.044803240740740734</v>
      </c>
      <c r="H97" s="6">
        <v>0.044988425925925925</v>
      </c>
      <c r="I97" s="6">
        <v>0.04424768518518518</v>
      </c>
      <c r="J97" s="6">
        <v>0.04215277777777778</v>
      </c>
      <c r="K97" s="6">
        <v>0.04248842592592592</v>
      </c>
      <c r="L97" s="6">
        <v>0.04209490740740741</v>
      </c>
      <c r="M97" s="6">
        <f t="shared" si="11"/>
        <v>0.04366071428571428</v>
      </c>
      <c r="N97" s="6">
        <f t="shared" si="13"/>
        <v>0.04209490740740741</v>
      </c>
      <c r="O97" s="6">
        <f>TIMEVALUE("1:20:00")-(M97+N97)/2</f>
        <v>0.012677744708994708</v>
      </c>
      <c r="P97" s="13">
        <f t="shared" si="12"/>
        <v>0.797399966931217</v>
      </c>
    </row>
    <row r="98" spans="1:16" ht="12.75">
      <c r="A98" t="s">
        <v>33</v>
      </c>
      <c r="B98">
        <v>2003</v>
      </c>
      <c r="C98" s="6">
        <v>0.0425</v>
      </c>
      <c r="D98" s="6">
        <v>0.043715277777777777</v>
      </c>
      <c r="E98" s="6" t="s">
        <v>82</v>
      </c>
      <c r="F98" s="6" t="s">
        <v>82</v>
      </c>
      <c r="G98" s="6" t="s">
        <v>82</v>
      </c>
      <c r="H98" s="6" t="s">
        <v>82</v>
      </c>
      <c r="I98" s="6" t="s">
        <v>82</v>
      </c>
      <c r="J98" s="6" t="s">
        <v>82</v>
      </c>
      <c r="K98" s="6" t="s">
        <v>82</v>
      </c>
      <c r="L98" s="6"/>
      <c r="M98" s="6">
        <f t="shared" si="11"/>
        <v>0.04310763888888889</v>
      </c>
      <c r="N98" s="6">
        <f t="shared" si="13"/>
        <v>0.0425</v>
      </c>
      <c r="O98" s="6">
        <f t="shared" si="0"/>
        <v>0.012751736111111106</v>
      </c>
      <c r="P98" s="13">
        <f t="shared" si="12"/>
        <v>0.7974739583333333</v>
      </c>
    </row>
    <row r="99" spans="1:16" ht="12.75">
      <c r="A99" t="s">
        <v>85</v>
      </c>
      <c r="B99">
        <v>2003</v>
      </c>
      <c r="C99" s="6">
        <v>0.0430787037037037</v>
      </c>
      <c r="D99" s="6">
        <v>0.04263888888888889</v>
      </c>
      <c r="E99" s="6" t="s">
        <v>82</v>
      </c>
      <c r="F99" s="6" t="s">
        <v>82</v>
      </c>
      <c r="G99" s="6" t="s">
        <v>82</v>
      </c>
      <c r="H99" s="6">
        <v>0.04231481481481482</v>
      </c>
      <c r="I99" s="6" t="s">
        <v>82</v>
      </c>
      <c r="J99" s="6" t="s">
        <v>82</v>
      </c>
      <c r="K99" s="6" t="s">
        <v>82</v>
      </c>
      <c r="L99" s="6"/>
      <c r="M99" s="6">
        <f t="shared" si="11"/>
        <v>0.04267746913580247</v>
      </c>
      <c r="N99" s="6">
        <f t="shared" si="13"/>
        <v>0.04231481481481482</v>
      </c>
      <c r="O99" s="6">
        <f t="shared" si="0"/>
        <v>0.013059413580246912</v>
      </c>
      <c r="P99" s="13">
        <f t="shared" si="12"/>
        <v>0.7977816358024691</v>
      </c>
    </row>
    <row r="100" spans="1:16" ht="12.75">
      <c r="A100" t="s">
        <v>83</v>
      </c>
      <c r="B100">
        <v>2003</v>
      </c>
      <c r="C100" s="6">
        <v>0.04159722222222223</v>
      </c>
      <c r="D100" s="6">
        <v>0.04351851851851851</v>
      </c>
      <c r="E100" s="6">
        <v>0.04202546296296296</v>
      </c>
      <c r="F100" s="6" t="s">
        <v>82</v>
      </c>
      <c r="G100" s="6">
        <v>0.04246527777777778</v>
      </c>
      <c r="H100" s="6" t="s">
        <v>82</v>
      </c>
      <c r="I100" s="6" t="s">
        <v>82</v>
      </c>
      <c r="J100" s="6" t="s">
        <v>82</v>
      </c>
      <c r="K100" s="6" t="s">
        <v>82</v>
      </c>
      <c r="L100" s="6"/>
      <c r="M100" s="6">
        <f t="shared" si="11"/>
        <v>0.042401620370370374</v>
      </c>
      <c r="N100" s="6">
        <f t="shared" si="13"/>
        <v>0.04159722222222223</v>
      </c>
      <c r="O100" s="6">
        <f t="shared" si="0"/>
        <v>0.01355613425925925</v>
      </c>
      <c r="P100" s="13">
        <f t="shared" si="12"/>
        <v>0.7982783564814815</v>
      </c>
    </row>
    <row r="101" spans="1:16" ht="12.75">
      <c r="A101" t="s">
        <v>25</v>
      </c>
      <c r="B101">
        <v>2003</v>
      </c>
      <c r="C101" s="6" t="s">
        <v>82</v>
      </c>
      <c r="D101" s="6" t="s">
        <v>82</v>
      </c>
      <c r="E101" s="6" t="s">
        <v>82</v>
      </c>
      <c r="F101" s="6" t="s">
        <v>82</v>
      </c>
      <c r="G101" s="6" t="s">
        <v>82</v>
      </c>
      <c r="H101" s="6" t="s">
        <v>82</v>
      </c>
      <c r="I101" s="6">
        <v>0.04189814814814815</v>
      </c>
      <c r="J101" s="6" t="s">
        <v>12</v>
      </c>
      <c r="K101" s="6" t="s">
        <v>12</v>
      </c>
      <c r="L101" s="6"/>
      <c r="M101" s="6">
        <f t="shared" si="11"/>
        <v>0.04189814814814815</v>
      </c>
      <c r="N101" s="6">
        <f aca="true" t="shared" si="14" ref="N101:N122">MIN(L101,K101,J101,I101,H101,G101,F101,E101,D101,C101)</f>
        <v>0.04189814814814815</v>
      </c>
      <c r="O101" s="6">
        <f t="shared" si="0"/>
        <v>0.013657407407407403</v>
      </c>
      <c r="P101" s="13">
        <f t="shared" si="12"/>
        <v>0.7983796296296296</v>
      </c>
    </row>
    <row r="102" spans="1:16" ht="12.75">
      <c r="A102" t="s">
        <v>17</v>
      </c>
      <c r="B102">
        <v>2003</v>
      </c>
      <c r="C102" s="6" t="s">
        <v>82</v>
      </c>
      <c r="D102" s="6" t="s">
        <v>82</v>
      </c>
      <c r="E102" s="6">
        <v>0.04170138888888889</v>
      </c>
      <c r="F102" s="6" t="s">
        <v>82</v>
      </c>
      <c r="G102" s="6" t="s">
        <v>82</v>
      </c>
      <c r="H102" s="6" t="s">
        <v>82</v>
      </c>
      <c r="I102" s="6" t="s">
        <v>82</v>
      </c>
      <c r="J102" s="6" t="s">
        <v>82</v>
      </c>
      <c r="K102" s="6">
        <v>0.04245370370370371</v>
      </c>
      <c r="L102" s="6" t="s">
        <v>12</v>
      </c>
      <c r="M102" s="6">
        <f t="shared" si="11"/>
        <v>0.0420775462962963</v>
      </c>
      <c r="N102" s="6">
        <f t="shared" si="14"/>
        <v>0.04170138888888889</v>
      </c>
      <c r="O102" s="6">
        <f t="shared" si="0"/>
        <v>0.013666087962962953</v>
      </c>
      <c r="P102" s="13">
        <f t="shared" si="12"/>
        <v>0.7983883101851852</v>
      </c>
    </row>
    <row r="103" spans="1:16" ht="12.75">
      <c r="A103" t="s">
        <v>24</v>
      </c>
      <c r="B103">
        <v>2003</v>
      </c>
      <c r="C103" s="6">
        <v>0.04287037037037037</v>
      </c>
      <c r="D103" s="6">
        <v>0.0434837962962963</v>
      </c>
      <c r="E103" s="6">
        <v>0.0422800925925926</v>
      </c>
      <c r="F103" s="6" t="s">
        <v>82</v>
      </c>
      <c r="G103" s="6">
        <v>0.04228009259259259</v>
      </c>
      <c r="H103" s="6">
        <v>0.042939814814814806</v>
      </c>
      <c r="I103" s="6">
        <v>0.04207175925925926</v>
      </c>
      <c r="J103" s="6" t="s">
        <v>82</v>
      </c>
      <c r="K103" s="6" t="s">
        <v>82</v>
      </c>
      <c r="L103" s="6">
        <v>0.04079861111111111</v>
      </c>
      <c r="M103" s="6">
        <f t="shared" si="11"/>
        <v>0.04238921957671958</v>
      </c>
      <c r="N103" s="6">
        <f t="shared" si="14"/>
        <v>0.04079861111111111</v>
      </c>
      <c r="O103" s="6">
        <f t="shared" si="0"/>
        <v>0.013961640211640203</v>
      </c>
      <c r="P103" s="13">
        <f t="shared" si="12"/>
        <v>0.7986838624338624</v>
      </c>
    </row>
    <row r="104" spans="1:16" ht="12.75">
      <c r="A104" t="s">
        <v>91</v>
      </c>
      <c r="B104">
        <v>2003</v>
      </c>
      <c r="C104" s="6">
        <v>0.042210648148148136</v>
      </c>
      <c r="D104" s="6" t="s">
        <v>82</v>
      </c>
      <c r="E104" s="6">
        <v>0.04258101851851853</v>
      </c>
      <c r="F104" s="6">
        <v>0.043668981481481475</v>
      </c>
      <c r="G104" s="6" t="s">
        <v>82</v>
      </c>
      <c r="H104" s="6" t="s">
        <v>82</v>
      </c>
      <c r="I104" s="6" t="s">
        <v>82</v>
      </c>
      <c r="J104" s="6" t="s">
        <v>82</v>
      </c>
      <c r="K104" s="6">
        <v>0.041041666666666664</v>
      </c>
      <c r="L104" s="6">
        <v>0.04099537037037037</v>
      </c>
      <c r="M104" s="6">
        <f t="shared" si="11"/>
        <v>0.04209953703703704</v>
      </c>
      <c r="N104" s="6">
        <f t="shared" si="14"/>
        <v>0.04099537037037037</v>
      </c>
      <c r="O104" s="6">
        <f t="shared" si="0"/>
        <v>0.014008101851851848</v>
      </c>
      <c r="P104" s="13">
        <f t="shared" si="12"/>
        <v>0.7987303240740741</v>
      </c>
    </row>
    <row r="105" spans="1:16" ht="12.75">
      <c r="A105" t="s">
        <v>39</v>
      </c>
      <c r="B105">
        <v>2003</v>
      </c>
      <c r="C105" s="6">
        <v>0.04203703703703703</v>
      </c>
      <c r="D105" s="6">
        <v>0.0422337962962963</v>
      </c>
      <c r="E105" s="6" t="s">
        <v>82</v>
      </c>
      <c r="F105" s="6" t="s">
        <v>82</v>
      </c>
      <c r="G105" s="6">
        <v>0.04181712962962963</v>
      </c>
      <c r="H105" s="6">
        <v>0.04125</v>
      </c>
      <c r="I105" s="6" t="s">
        <v>82</v>
      </c>
      <c r="J105" s="6" t="s">
        <v>82</v>
      </c>
      <c r="K105" s="6" t="s">
        <v>82</v>
      </c>
      <c r="L105" s="6"/>
      <c r="M105" s="6">
        <f t="shared" si="11"/>
        <v>0.04183449074074074</v>
      </c>
      <c r="N105" s="6">
        <f t="shared" si="14"/>
        <v>0.04125</v>
      </c>
      <c r="O105" s="6">
        <f t="shared" si="0"/>
        <v>0.01401331018518518</v>
      </c>
      <c r="P105" s="13">
        <f t="shared" si="12"/>
        <v>0.7987355324074074</v>
      </c>
    </row>
    <row r="106" spans="1:16" ht="12.75">
      <c r="A106" t="s">
        <v>41</v>
      </c>
      <c r="B106">
        <v>2003</v>
      </c>
      <c r="C106" s="6" t="s">
        <v>82</v>
      </c>
      <c r="D106" s="6" t="s">
        <v>82</v>
      </c>
      <c r="E106" s="6" t="s">
        <v>82</v>
      </c>
      <c r="F106" s="6" t="s">
        <v>82</v>
      </c>
      <c r="G106" s="6" t="s">
        <v>82</v>
      </c>
      <c r="H106" s="6" t="s">
        <v>82</v>
      </c>
      <c r="I106" s="6" t="s">
        <v>82</v>
      </c>
      <c r="J106" s="6">
        <v>0.04133101851851852</v>
      </c>
      <c r="K106" s="6" t="s">
        <v>82</v>
      </c>
      <c r="L106" s="6"/>
      <c r="M106" s="6">
        <f t="shared" si="11"/>
        <v>0.04133101851851852</v>
      </c>
      <c r="N106" s="6">
        <f t="shared" si="14"/>
        <v>0.04133101851851852</v>
      </c>
      <c r="O106" s="6">
        <f t="shared" si="0"/>
        <v>0.014224537037037036</v>
      </c>
      <c r="P106" s="13">
        <f t="shared" si="12"/>
        <v>0.7989467592592593</v>
      </c>
    </row>
    <row r="107" spans="1:16" ht="12.75">
      <c r="A107" t="s">
        <v>32</v>
      </c>
      <c r="B107">
        <v>2003</v>
      </c>
      <c r="C107" s="6">
        <v>0.043634259259259255</v>
      </c>
      <c r="D107" s="6">
        <v>0.04569444444444444</v>
      </c>
      <c r="E107" s="6">
        <v>0.04563657407407408</v>
      </c>
      <c r="F107" s="6">
        <v>0.04321759259259259</v>
      </c>
      <c r="G107" s="6">
        <v>0.041527777777777775</v>
      </c>
      <c r="H107" s="6" t="s">
        <v>82</v>
      </c>
      <c r="I107" s="6">
        <v>0.041365740740740745</v>
      </c>
      <c r="J107" s="6" t="s">
        <v>12</v>
      </c>
      <c r="K107" s="6">
        <v>0.03984953703703704</v>
      </c>
      <c r="L107" s="6">
        <v>0.03918981481481481</v>
      </c>
      <c r="M107" s="6">
        <f t="shared" si="11"/>
        <v>0.042514467592592586</v>
      </c>
      <c r="N107" s="6">
        <f t="shared" si="14"/>
        <v>0.03918981481481481</v>
      </c>
      <c r="O107" s="6">
        <f t="shared" si="0"/>
        <v>0.014703414351851851</v>
      </c>
      <c r="P107" s="13">
        <f t="shared" si="12"/>
        <v>0.7994256365740741</v>
      </c>
    </row>
    <row r="108" spans="1:16" ht="12.75">
      <c r="A108" t="s">
        <v>45</v>
      </c>
      <c r="B108">
        <v>2003</v>
      </c>
      <c r="C108" s="6">
        <v>0.043055555555555555</v>
      </c>
      <c r="D108" s="6">
        <v>0.043460648148148144</v>
      </c>
      <c r="E108" s="6">
        <v>0.04222222222222222</v>
      </c>
      <c r="F108" s="6">
        <v>0.04166666666666667</v>
      </c>
      <c r="G108" s="6">
        <v>0.0419212962962963</v>
      </c>
      <c r="H108" s="6">
        <v>0.04200231481481481</v>
      </c>
      <c r="I108" s="6">
        <v>0.04107638888888889</v>
      </c>
      <c r="J108" s="6">
        <v>0.041192129629629634</v>
      </c>
      <c r="K108" s="6">
        <v>0.03998842592592593</v>
      </c>
      <c r="L108" s="6">
        <v>0.040219907407407406</v>
      </c>
      <c r="M108" s="6">
        <f t="shared" si="11"/>
        <v>0.041680555555555554</v>
      </c>
      <c r="N108" s="6">
        <f t="shared" si="14"/>
        <v>0.03998842592592593</v>
      </c>
      <c r="O108" s="6">
        <f t="shared" si="0"/>
        <v>0.014721064814814812</v>
      </c>
      <c r="P108" s="13">
        <f t="shared" si="12"/>
        <v>0.799443287037037</v>
      </c>
    </row>
    <row r="109" spans="1:16" ht="12.75">
      <c r="A109" t="s">
        <v>19</v>
      </c>
      <c r="B109">
        <v>2003</v>
      </c>
      <c r="C109" s="6" t="s">
        <v>82</v>
      </c>
      <c r="D109" s="6">
        <v>0.04262731481481481</v>
      </c>
      <c r="E109" s="6">
        <v>0.04255787037037037</v>
      </c>
      <c r="F109" s="6">
        <v>0.040625</v>
      </c>
      <c r="G109" s="6" t="s">
        <v>82</v>
      </c>
      <c r="H109" s="6">
        <v>0.04076388888888889</v>
      </c>
      <c r="I109" s="6" t="s">
        <v>82</v>
      </c>
      <c r="J109" s="6" t="s">
        <v>12</v>
      </c>
      <c r="K109" s="6">
        <v>0.03962962962962963</v>
      </c>
      <c r="L109" s="6" t="s">
        <v>12</v>
      </c>
      <c r="M109" s="6">
        <f aca="true" t="shared" si="15" ref="M109:M122">AVERAGE(L109,K109,J109,I109,H109,G109,F109,E109,D109,C109)</f>
        <v>0.041240740740740744</v>
      </c>
      <c r="N109" s="6">
        <f t="shared" si="14"/>
        <v>0.03962962962962963</v>
      </c>
      <c r="O109" s="6">
        <f t="shared" si="0"/>
        <v>0.015120370370370367</v>
      </c>
      <c r="P109" s="13">
        <f t="shared" si="12"/>
        <v>0.7998425925925926</v>
      </c>
    </row>
    <row r="110" spans="1:16" ht="12.75">
      <c r="A110" t="s">
        <v>99</v>
      </c>
      <c r="B110">
        <v>2003</v>
      </c>
      <c r="C110" s="6" t="s">
        <v>82</v>
      </c>
      <c r="D110" s="6" t="s">
        <v>82</v>
      </c>
      <c r="E110" s="6" t="s">
        <v>82</v>
      </c>
      <c r="F110" s="6" t="s">
        <v>82</v>
      </c>
      <c r="G110" s="6" t="s">
        <v>82</v>
      </c>
      <c r="H110" s="6" t="s">
        <v>82</v>
      </c>
      <c r="I110" s="6" t="s">
        <v>82</v>
      </c>
      <c r="J110" s="6">
        <v>0.03960648148148148</v>
      </c>
      <c r="K110" s="6" t="s">
        <v>82</v>
      </c>
      <c r="L110" s="6"/>
      <c r="M110" s="6">
        <f t="shared" si="15"/>
        <v>0.03960648148148148</v>
      </c>
      <c r="N110" s="6">
        <f t="shared" si="14"/>
        <v>0.03960648148148148</v>
      </c>
      <c r="O110" s="6">
        <f t="shared" si="0"/>
        <v>0.015949074074074074</v>
      </c>
      <c r="P110" s="13">
        <f t="shared" si="12"/>
        <v>0.8006712962962963</v>
      </c>
    </row>
    <row r="111" spans="1:16" ht="12.75">
      <c r="A111" t="s">
        <v>20</v>
      </c>
      <c r="B111">
        <v>2003</v>
      </c>
      <c r="C111" s="6" t="s">
        <v>12</v>
      </c>
      <c r="D111" s="6">
        <v>0.04064814814814815</v>
      </c>
      <c r="E111" s="6">
        <v>0.0404398148148148</v>
      </c>
      <c r="F111" s="6">
        <v>0.040532407407407406</v>
      </c>
      <c r="G111" s="6">
        <v>0.038935185185185184</v>
      </c>
      <c r="H111" s="6">
        <v>0.03885416666666666</v>
      </c>
      <c r="I111" s="6" t="s">
        <v>82</v>
      </c>
      <c r="J111" s="6" t="s">
        <v>82</v>
      </c>
      <c r="K111" s="6">
        <v>0.038969907407407404</v>
      </c>
      <c r="L111" s="6">
        <v>0.041192129629629634</v>
      </c>
      <c r="M111" s="6">
        <f t="shared" si="15"/>
        <v>0.03993882275132275</v>
      </c>
      <c r="N111" s="6">
        <f t="shared" si="14"/>
        <v>0.03885416666666666</v>
      </c>
      <c r="O111" s="6">
        <f t="shared" si="0"/>
        <v>0.016159060846560845</v>
      </c>
      <c r="P111" s="13">
        <f t="shared" si="12"/>
        <v>0.800881283068783</v>
      </c>
    </row>
    <row r="112" spans="1:16" ht="12.75">
      <c r="A112" t="s">
        <v>93</v>
      </c>
      <c r="B112">
        <v>2003</v>
      </c>
      <c r="C112" s="6">
        <v>0.03917824074074074</v>
      </c>
      <c r="D112" s="6" t="s">
        <v>82</v>
      </c>
      <c r="E112" s="6" t="s">
        <v>82</v>
      </c>
      <c r="F112" s="6">
        <v>0.03886574074074074</v>
      </c>
      <c r="G112" s="6">
        <v>0.040740740740740744</v>
      </c>
      <c r="H112" s="6" t="s">
        <v>82</v>
      </c>
      <c r="I112" s="6" t="s">
        <v>82</v>
      </c>
      <c r="J112" s="6" t="s">
        <v>82</v>
      </c>
      <c r="K112" s="6" t="s">
        <v>82</v>
      </c>
      <c r="L112" s="6"/>
      <c r="M112" s="6">
        <f t="shared" si="15"/>
        <v>0.039594907407407405</v>
      </c>
      <c r="N112" s="6">
        <f t="shared" si="14"/>
        <v>0.03886574074074074</v>
      </c>
      <c r="O112" s="6">
        <f t="shared" si="0"/>
        <v>0.016325231481481475</v>
      </c>
      <c r="P112" s="13">
        <f t="shared" si="12"/>
        <v>0.8010474537037037</v>
      </c>
    </row>
    <row r="113" spans="1:16" ht="12.75">
      <c r="A113" t="s">
        <v>28</v>
      </c>
      <c r="B113">
        <v>2003</v>
      </c>
      <c r="C113" s="6">
        <v>0.03966435185185185</v>
      </c>
      <c r="D113" s="6">
        <v>0.0398263888888889</v>
      </c>
      <c r="E113" s="6">
        <v>0.03894675925925926</v>
      </c>
      <c r="F113" s="6">
        <v>0.03881944444444445</v>
      </c>
      <c r="G113" s="6" t="s">
        <v>82</v>
      </c>
      <c r="H113" s="6">
        <v>0.040208333333333325</v>
      </c>
      <c r="I113" s="6">
        <v>0.03989583333333333</v>
      </c>
      <c r="J113" s="6" t="s">
        <v>82</v>
      </c>
      <c r="K113" s="6">
        <v>0.03881944444444444</v>
      </c>
      <c r="L113" s="6">
        <v>0.03884259259259259</v>
      </c>
      <c r="M113" s="6">
        <f t="shared" si="15"/>
        <v>0.03937789351851851</v>
      </c>
      <c r="N113" s="6">
        <f t="shared" si="14"/>
        <v>0.03881944444444444</v>
      </c>
      <c r="O113" s="6">
        <f t="shared" si="0"/>
        <v>0.016456886574074077</v>
      </c>
      <c r="P113" s="13">
        <f t="shared" si="12"/>
        <v>0.8011791087962963</v>
      </c>
    </row>
    <row r="114" spans="1:16" ht="12.75">
      <c r="A114" t="s">
        <v>14</v>
      </c>
      <c r="B114">
        <v>2003</v>
      </c>
      <c r="C114" s="6">
        <v>0.038622685185185184</v>
      </c>
      <c r="D114" s="6" t="s">
        <v>82</v>
      </c>
      <c r="E114" s="6">
        <v>0.03846064814814815</v>
      </c>
      <c r="F114" s="6" t="s">
        <v>82</v>
      </c>
      <c r="G114" s="6" t="s">
        <v>12</v>
      </c>
      <c r="H114" s="6" t="s">
        <v>82</v>
      </c>
      <c r="I114" s="6" t="s">
        <v>12</v>
      </c>
      <c r="J114" s="6">
        <v>0.04071759259259259</v>
      </c>
      <c r="K114" s="6" t="s">
        <v>82</v>
      </c>
      <c r="L114" s="6"/>
      <c r="M114" s="6">
        <f t="shared" si="15"/>
        <v>0.039266975308641976</v>
      </c>
      <c r="N114" s="6">
        <f t="shared" si="14"/>
        <v>0.03846064814814815</v>
      </c>
      <c r="O114" s="6">
        <f aca="true" t="shared" si="16" ref="O114:O121">TIMEVALUE("1:20:00")-(M114+N114)/2</f>
        <v>0.016691743827160488</v>
      </c>
      <c r="P114" s="13">
        <f t="shared" si="12"/>
        <v>0.8014139660493826</v>
      </c>
    </row>
    <row r="115" spans="1:16" ht="12.75">
      <c r="A115" t="s">
        <v>27</v>
      </c>
      <c r="B115">
        <v>2003</v>
      </c>
      <c r="C115" s="6">
        <v>0.03878472222222223</v>
      </c>
      <c r="D115" s="6" t="s">
        <v>82</v>
      </c>
      <c r="E115" s="6" t="s">
        <v>82</v>
      </c>
      <c r="F115" s="6" t="s">
        <v>82</v>
      </c>
      <c r="G115" s="6" t="s">
        <v>82</v>
      </c>
      <c r="H115" s="6" t="s">
        <v>82</v>
      </c>
      <c r="I115" s="6" t="s">
        <v>82</v>
      </c>
      <c r="J115" s="6" t="s">
        <v>82</v>
      </c>
      <c r="K115" s="6" t="s">
        <v>82</v>
      </c>
      <c r="L115" s="6"/>
      <c r="M115" s="6">
        <f t="shared" si="15"/>
        <v>0.03878472222222223</v>
      </c>
      <c r="N115" s="6">
        <f t="shared" si="14"/>
        <v>0.03878472222222223</v>
      </c>
      <c r="O115" s="6">
        <f t="shared" si="16"/>
        <v>0.016770833333333325</v>
      </c>
      <c r="P115" s="13">
        <f t="shared" si="12"/>
        <v>0.8014930555555555</v>
      </c>
    </row>
    <row r="116" spans="1:16" ht="12.75">
      <c r="A116" t="s">
        <v>98</v>
      </c>
      <c r="B116">
        <v>2003</v>
      </c>
      <c r="C116" s="6" t="s">
        <v>82</v>
      </c>
      <c r="D116" s="6"/>
      <c r="E116" s="6" t="s">
        <v>82</v>
      </c>
      <c r="F116" s="6">
        <v>0.03875</v>
      </c>
      <c r="G116" s="6" t="s">
        <v>82</v>
      </c>
      <c r="H116" s="6" t="s">
        <v>12</v>
      </c>
      <c r="I116" s="6" t="s">
        <v>12</v>
      </c>
      <c r="J116" s="6" t="s">
        <v>82</v>
      </c>
      <c r="K116" s="6" t="s">
        <v>82</v>
      </c>
      <c r="L116" s="6"/>
      <c r="M116" s="6">
        <f t="shared" si="15"/>
        <v>0.03875</v>
      </c>
      <c r="N116" s="6">
        <f t="shared" si="14"/>
        <v>0.03875</v>
      </c>
      <c r="O116" s="6">
        <f t="shared" si="16"/>
        <v>0.016805555555555553</v>
      </c>
      <c r="P116" s="13">
        <f t="shared" si="12"/>
        <v>0.8015277777777777</v>
      </c>
    </row>
    <row r="117" spans="1:16" ht="12.75">
      <c r="A117" t="s">
        <v>42</v>
      </c>
      <c r="B117">
        <v>2003</v>
      </c>
      <c r="C117" s="6">
        <v>0.0384375</v>
      </c>
      <c r="D117" s="6">
        <v>0.03881944444444445</v>
      </c>
      <c r="E117" s="6" t="s">
        <v>82</v>
      </c>
      <c r="F117" s="6" t="s">
        <v>82</v>
      </c>
      <c r="G117" s="6" t="s">
        <v>12</v>
      </c>
      <c r="H117" s="6">
        <v>0.0380787037037037</v>
      </c>
      <c r="I117" s="6" t="s">
        <v>82</v>
      </c>
      <c r="J117" s="6" t="s">
        <v>82</v>
      </c>
      <c r="K117" s="6" t="s">
        <v>82</v>
      </c>
      <c r="L117" s="6">
        <v>0.03923611111111111</v>
      </c>
      <c r="M117" s="6">
        <f t="shared" si="15"/>
        <v>0.038642939814814814</v>
      </c>
      <c r="N117" s="6">
        <f t="shared" si="14"/>
        <v>0.0380787037037037</v>
      </c>
      <c r="O117" s="6">
        <f t="shared" si="16"/>
        <v>0.017194733796296297</v>
      </c>
      <c r="P117" s="13">
        <f t="shared" si="12"/>
        <v>0.8019169560185185</v>
      </c>
    </row>
    <row r="118" spans="1:16" ht="12.75">
      <c r="A118" t="s">
        <v>48</v>
      </c>
      <c r="B118">
        <v>2003</v>
      </c>
      <c r="C118" s="6" t="s">
        <v>82</v>
      </c>
      <c r="D118" s="6">
        <v>0.04064814814814815</v>
      </c>
      <c r="E118" s="6">
        <v>0.03791666666666667</v>
      </c>
      <c r="F118" s="6">
        <v>0.0376851851851852</v>
      </c>
      <c r="G118" s="6" t="s">
        <v>82</v>
      </c>
      <c r="H118" s="6" t="s">
        <v>82</v>
      </c>
      <c r="I118" s="6" t="s">
        <v>82</v>
      </c>
      <c r="J118" s="6" t="s">
        <v>82</v>
      </c>
      <c r="K118" s="6" t="s">
        <v>82</v>
      </c>
      <c r="L118" s="6"/>
      <c r="M118" s="6">
        <f t="shared" si="15"/>
        <v>0.03875000000000001</v>
      </c>
      <c r="N118" s="6">
        <f t="shared" si="14"/>
        <v>0.0376851851851852</v>
      </c>
      <c r="O118" s="6">
        <f t="shared" si="16"/>
        <v>0.01733796296296295</v>
      </c>
      <c r="P118" s="13">
        <f t="shared" si="12"/>
        <v>0.8020601851851852</v>
      </c>
    </row>
    <row r="119" spans="1:16" ht="12.75">
      <c r="A119" t="s">
        <v>96</v>
      </c>
      <c r="B119">
        <v>2003</v>
      </c>
      <c r="C119" s="6" t="s">
        <v>82</v>
      </c>
      <c r="D119" s="6">
        <v>0.03885416666666667</v>
      </c>
      <c r="E119" s="6" t="s">
        <v>82</v>
      </c>
      <c r="F119" s="6" t="s">
        <v>82</v>
      </c>
      <c r="G119" s="6" t="s">
        <v>82</v>
      </c>
      <c r="H119" s="6" t="s">
        <v>82</v>
      </c>
      <c r="I119" s="6">
        <v>0.0375462962962963</v>
      </c>
      <c r="J119" s="6" t="s">
        <v>82</v>
      </c>
      <c r="K119" s="6" t="s">
        <v>82</v>
      </c>
      <c r="L119" s="6"/>
      <c r="M119" s="6">
        <f t="shared" si="15"/>
        <v>0.03820023148148148</v>
      </c>
      <c r="N119" s="6">
        <f t="shared" si="14"/>
        <v>0.0375462962962963</v>
      </c>
      <c r="O119" s="6">
        <f t="shared" si="16"/>
        <v>0.017682291666666662</v>
      </c>
      <c r="P119" s="13">
        <f t="shared" si="12"/>
        <v>0.8024045138888889</v>
      </c>
    </row>
    <row r="120" spans="1:16" ht="12.75">
      <c r="A120" t="s">
        <v>21</v>
      </c>
      <c r="B120">
        <v>2003</v>
      </c>
      <c r="C120" s="6">
        <v>0.03931712962962963</v>
      </c>
      <c r="D120" s="6" t="s">
        <v>82</v>
      </c>
      <c r="E120" s="6">
        <v>0.038275462962962956</v>
      </c>
      <c r="F120" s="6" t="s">
        <v>82</v>
      </c>
      <c r="G120" s="6" t="s">
        <v>82</v>
      </c>
      <c r="H120" s="6">
        <v>0.03949074074074074</v>
      </c>
      <c r="I120" s="6" t="s">
        <v>82</v>
      </c>
      <c r="J120" s="6" t="s">
        <v>82</v>
      </c>
      <c r="K120" s="6">
        <v>0.037175925925925925</v>
      </c>
      <c r="L120" s="6">
        <v>0.037395833333333336</v>
      </c>
      <c r="M120" s="6">
        <f t="shared" si="15"/>
        <v>0.03833101851851852</v>
      </c>
      <c r="N120" s="6">
        <f t="shared" si="14"/>
        <v>0.037175925925925925</v>
      </c>
      <c r="O120" s="6">
        <f t="shared" si="16"/>
        <v>0.01780208333333333</v>
      </c>
      <c r="P120" s="13">
        <f t="shared" si="12"/>
        <v>0.8025243055555555</v>
      </c>
    </row>
    <row r="121" spans="1:16" ht="12.75">
      <c r="A121" t="s">
        <v>130</v>
      </c>
      <c r="B121">
        <v>2003</v>
      </c>
      <c r="C121" s="6">
        <v>0.03770833333333333</v>
      </c>
      <c r="D121" s="6" t="s">
        <v>82</v>
      </c>
      <c r="E121" s="6" t="s">
        <v>82</v>
      </c>
      <c r="F121" s="6" t="s">
        <v>82</v>
      </c>
      <c r="G121" s="6">
        <v>0.037175925925925925</v>
      </c>
      <c r="H121" s="6" t="s">
        <v>82</v>
      </c>
      <c r="I121" s="6">
        <v>0.03736111111111111</v>
      </c>
      <c r="J121" s="6" t="s">
        <v>82</v>
      </c>
      <c r="K121" s="6">
        <v>0.036944444444444446</v>
      </c>
      <c r="L121" s="6"/>
      <c r="M121" s="6">
        <f t="shared" si="15"/>
        <v>0.0372974537037037</v>
      </c>
      <c r="N121" s="6">
        <f t="shared" si="14"/>
        <v>0.036944444444444446</v>
      </c>
      <c r="O121" s="6">
        <f t="shared" si="16"/>
        <v>0.01843460648148148</v>
      </c>
      <c r="P121" s="13">
        <f t="shared" si="12"/>
        <v>0.8031568287037036</v>
      </c>
    </row>
    <row r="122" spans="1:16" ht="12.75">
      <c r="A122" t="s">
        <v>87</v>
      </c>
      <c r="B122">
        <v>2003</v>
      </c>
      <c r="C122" s="6" t="s">
        <v>82</v>
      </c>
      <c r="D122" s="6" t="s">
        <v>82</v>
      </c>
      <c r="E122" s="6" t="s">
        <v>82</v>
      </c>
      <c r="F122" s="6" t="s">
        <v>82</v>
      </c>
      <c r="G122" s="6" t="s">
        <v>82</v>
      </c>
      <c r="H122" s="6" t="s">
        <v>82</v>
      </c>
      <c r="I122" s="6" t="s">
        <v>82</v>
      </c>
      <c r="J122" s="6">
        <v>0.03561342592592592</v>
      </c>
      <c r="K122" s="6" t="s">
        <v>82</v>
      </c>
      <c r="L122" s="6"/>
      <c r="M122" s="6">
        <f t="shared" si="15"/>
        <v>0.03561342592592592</v>
      </c>
      <c r="N122" s="6">
        <f t="shared" si="14"/>
        <v>0.03561342592592592</v>
      </c>
      <c r="O122" s="6">
        <f t="shared" si="0"/>
        <v>0.01994212962962963</v>
      </c>
      <c r="P122" s="13">
        <f t="shared" si="12"/>
        <v>0.8046643518518518</v>
      </c>
    </row>
    <row r="123" ht="12.75">
      <c r="L123" s="6"/>
    </row>
    <row r="124" spans="1:16" ht="12.75">
      <c r="A124" s="1" t="str">
        <f>A1</f>
        <v>Name</v>
      </c>
      <c r="B124" s="1" t="str">
        <f aca="true" t="shared" si="17" ref="B124:K124">B1</f>
        <v>year</v>
      </c>
      <c r="C124" s="1" t="str">
        <f t="shared" si="17"/>
        <v>R1</v>
      </c>
      <c r="D124" s="1" t="str">
        <f t="shared" si="17"/>
        <v>R2</v>
      </c>
      <c r="E124" s="1" t="str">
        <f t="shared" si="17"/>
        <v>R3</v>
      </c>
      <c r="F124" s="1" t="str">
        <f t="shared" si="17"/>
        <v>R4</v>
      </c>
      <c r="G124" s="1" t="str">
        <f t="shared" si="17"/>
        <v>R5</v>
      </c>
      <c r="H124" s="1" t="str">
        <f t="shared" si="17"/>
        <v>R6</v>
      </c>
      <c r="I124" s="1" t="str">
        <f t="shared" si="17"/>
        <v>R7</v>
      </c>
      <c r="J124" s="1" t="str">
        <f t="shared" si="17"/>
        <v>R8</v>
      </c>
      <c r="K124" s="1" t="str">
        <f t="shared" si="17"/>
        <v>R9</v>
      </c>
      <c r="L124" s="50" t="s">
        <v>101</v>
      </c>
      <c r="M124" s="1" t="str">
        <f>M1</f>
        <v>avg</v>
      </c>
      <c r="N124" s="1" t="str">
        <f>N1</f>
        <v>best</v>
      </c>
      <c r="O124" s="1" t="str">
        <f>O1</f>
        <v>h'cap</v>
      </c>
      <c r="P124" s="1" t="str">
        <f>P1</f>
        <v>prov</v>
      </c>
    </row>
    <row r="125" spans="1:16" ht="12.75">
      <c r="A125" s="4" t="s">
        <v>60</v>
      </c>
      <c r="B125">
        <v>2004</v>
      </c>
      <c r="C125" s="6"/>
      <c r="D125" s="6"/>
      <c r="E125" s="6">
        <v>0.054375</v>
      </c>
      <c r="F125" s="6" t="s">
        <v>12</v>
      </c>
      <c r="G125" s="6">
        <v>0.05274305555555556</v>
      </c>
      <c r="H125" s="6"/>
      <c r="I125" s="6"/>
      <c r="J125" s="6"/>
      <c r="K125" s="6"/>
      <c r="L125" s="6"/>
      <c r="M125" s="6">
        <f aca="true" t="shared" si="18" ref="M125:M138">AVERAGE(L125,K125,J125,I125,H125,G125,F125,E125,D125,C125)</f>
        <v>0.05355902777777778</v>
      </c>
      <c r="N125" s="6">
        <f aca="true" t="shared" si="19" ref="N125:N138">MIN(L125,K125,J125,I125,H125,G125,F125,E125,D125,C125)</f>
        <v>0.05274305555555556</v>
      </c>
      <c r="O125" s="6">
        <f aca="true" t="shared" si="20" ref="O125:O138">TIMEVALUE("1:20:00")-(M125+N125)/2</f>
        <v>0.002404513888888883</v>
      </c>
      <c r="P125" s="13">
        <f aca="true" t="shared" si="21" ref="P125:P138">TIMEVALUE("18:50:00")+O125</f>
        <v>0.7871267361111111</v>
      </c>
    </row>
    <row r="126" spans="1:16" ht="12.75">
      <c r="A126" s="4" t="s">
        <v>52</v>
      </c>
      <c r="B126">
        <v>2004</v>
      </c>
      <c r="C126" s="6"/>
      <c r="D126" s="6"/>
      <c r="E126" s="6"/>
      <c r="F126" s="6">
        <v>0.051909722222222225</v>
      </c>
      <c r="G126" s="6"/>
      <c r="H126" s="6"/>
      <c r="I126" s="6"/>
      <c r="J126" s="6"/>
      <c r="K126" s="6"/>
      <c r="L126" s="6"/>
      <c r="M126" s="6">
        <f t="shared" si="18"/>
        <v>0.051909722222222225</v>
      </c>
      <c r="N126" s="6">
        <f t="shared" si="19"/>
        <v>0.051909722222222225</v>
      </c>
      <c r="O126" s="6">
        <f t="shared" si="20"/>
        <v>0.0036458333333333273</v>
      </c>
      <c r="P126" s="13">
        <f t="shared" si="21"/>
        <v>0.7883680555555556</v>
      </c>
    </row>
    <row r="127" spans="1:16" ht="12.75">
      <c r="A127" s="4" t="s">
        <v>69</v>
      </c>
      <c r="B127">
        <v>2004</v>
      </c>
      <c r="C127" s="6"/>
      <c r="D127" s="6"/>
      <c r="E127" s="6"/>
      <c r="F127" s="6"/>
      <c r="G127" s="6"/>
      <c r="H127" s="6"/>
      <c r="I127" s="6"/>
      <c r="J127" s="6" t="s">
        <v>12</v>
      </c>
      <c r="K127" s="6">
        <v>0.05011574074074074</v>
      </c>
      <c r="L127" s="6"/>
      <c r="M127" s="6">
        <f t="shared" si="18"/>
        <v>0.05011574074074074</v>
      </c>
      <c r="N127" s="6">
        <f t="shared" si="19"/>
        <v>0.05011574074074074</v>
      </c>
      <c r="O127" s="6">
        <f t="shared" si="20"/>
        <v>0.005439814814814814</v>
      </c>
      <c r="P127" s="13">
        <f t="shared" si="21"/>
        <v>0.790162037037037</v>
      </c>
    </row>
    <row r="128" spans="1:16" ht="12.75">
      <c r="A128" s="4" t="s">
        <v>59</v>
      </c>
      <c r="B128">
        <v>2004</v>
      </c>
      <c r="C128" s="6">
        <v>0.04622685185185185</v>
      </c>
      <c r="D128" s="6"/>
      <c r="E128" s="6"/>
      <c r="F128" s="6"/>
      <c r="G128" s="6"/>
      <c r="H128" s="6"/>
      <c r="I128" s="6"/>
      <c r="J128" s="6"/>
      <c r="K128" s="6"/>
      <c r="L128" s="6"/>
      <c r="M128" s="6">
        <f t="shared" si="18"/>
        <v>0.04622685185185185</v>
      </c>
      <c r="N128" s="6">
        <f t="shared" si="19"/>
        <v>0.04622685185185185</v>
      </c>
      <c r="O128" s="6">
        <f t="shared" si="20"/>
        <v>0.0093287037037037</v>
      </c>
      <c r="P128" s="13">
        <f t="shared" si="21"/>
        <v>0.7940509259259259</v>
      </c>
    </row>
    <row r="129" spans="1:16" ht="12.75">
      <c r="A129" s="4" t="s">
        <v>58</v>
      </c>
      <c r="B129">
        <v>2004</v>
      </c>
      <c r="C129" s="6"/>
      <c r="D129" s="6">
        <v>0.04618055555555556</v>
      </c>
      <c r="E129" s="6"/>
      <c r="F129" s="6"/>
      <c r="G129" s="6"/>
      <c r="H129" s="6"/>
      <c r="I129" s="6"/>
      <c r="J129" s="6"/>
      <c r="K129" s="6"/>
      <c r="L129" s="6"/>
      <c r="M129" s="6">
        <f t="shared" si="18"/>
        <v>0.04618055555555556</v>
      </c>
      <c r="N129" s="6">
        <f t="shared" si="19"/>
        <v>0.04618055555555556</v>
      </c>
      <c r="O129" s="6">
        <f t="shared" si="20"/>
        <v>0.009374999999999994</v>
      </c>
      <c r="P129" s="13">
        <f t="shared" si="21"/>
        <v>0.7940972222222222</v>
      </c>
    </row>
    <row r="130" spans="1:16" ht="12.75">
      <c r="A130" s="4" t="s">
        <v>57</v>
      </c>
      <c r="B130">
        <v>2004</v>
      </c>
      <c r="C130" s="6"/>
      <c r="D130" s="6">
        <v>0.04574074074074074</v>
      </c>
      <c r="E130" s="6"/>
      <c r="F130" s="6"/>
      <c r="G130" s="6"/>
      <c r="H130" s="6"/>
      <c r="I130" s="6"/>
      <c r="J130" s="6"/>
      <c r="K130" s="6"/>
      <c r="L130" s="6"/>
      <c r="M130" s="6">
        <f t="shared" si="18"/>
        <v>0.04574074074074074</v>
      </c>
      <c r="N130" s="6">
        <f t="shared" si="19"/>
        <v>0.04574074074074074</v>
      </c>
      <c r="O130" s="6">
        <f t="shared" si="20"/>
        <v>0.009814814814814811</v>
      </c>
      <c r="P130" s="13">
        <f t="shared" si="21"/>
        <v>0.794537037037037</v>
      </c>
    </row>
    <row r="131" spans="1:16" ht="12.75">
      <c r="A131" s="4" t="s">
        <v>51</v>
      </c>
      <c r="B131">
        <v>2004</v>
      </c>
      <c r="C131" s="6"/>
      <c r="D131" s="6"/>
      <c r="E131" s="6"/>
      <c r="F131" s="6">
        <v>0.04587962962962963</v>
      </c>
      <c r="G131" s="6">
        <v>0.04563657407407407</v>
      </c>
      <c r="H131" s="6"/>
      <c r="I131" s="6"/>
      <c r="J131" s="6"/>
      <c r="K131" s="6"/>
      <c r="L131" s="6"/>
      <c r="M131" s="6">
        <f t="shared" si="18"/>
        <v>0.04575810185185185</v>
      </c>
      <c r="N131" s="6">
        <f t="shared" si="19"/>
        <v>0.04563657407407407</v>
      </c>
      <c r="O131" s="6">
        <f t="shared" si="20"/>
        <v>0.009858217592592589</v>
      </c>
      <c r="P131" s="13">
        <f t="shared" si="21"/>
        <v>0.7945804398148149</v>
      </c>
    </row>
    <row r="132" spans="1:16" ht="12.75">
      <c r="A132" s="4" t="s">
        <v>54</v>
      </c>
      <c r="B132">
        <v>2004</v>
      </c>
      <c r="C132" s="6"/>
      <c r="D132" s="6">
        <v>0.04273148148148148</v>
      </c>
      <c r="E132" s="6">
        <v>0.0499537037037037</v>
      </c>
      <c r="F132" s="6"/>
      <c r="G132" s="6"/>
      <c r="H132" s="6"/>
      <c r="I132" s="6"/>
      <c r="J132" s="6"/>
      <c r="K132" s="6"/>
      <c r="L132" s="6"/>
      <c r="M132" s="6">
        <f t="shared" si="18"/>
        <v>0.04634259259259259</v>
      </c>
      <c r="N132" s="6">
        <f t="shared" si="19"/>
        <v>0.04273148148148148</v>
      </c>
      <c r="O132" s="6">
        <f t="shared" si="20"/>
        <v>0.011018518518518518</v>
      </c>
      <c r="P132" s="13">
        <f t="shared" si="21"/>
        <v>0.7957407407407407</v>
      </c>
    </row>
    <row r="133" spans="1:16" ht="12.75">
      <c r="A133" s="4" t="s">
        <v>56</v>
      </c>
      <c r="B133">
        <v>2004</v>
      </c>
      <c r="C133" s="6">
        <v>0.04594907407407408</v>
      </c>
      <c r="D133" s="6">
        <v>0.043182870370370365</v>
      </c>
      <c r="E133" s="6"/>
      <c r="F133" s="6"/>
      <c r="G133" s="6"/>
      <c r="H133" s="6"/>
      <c r="I133" s="6"/>
      <c r="J133" s="6"/>
      <c r="K133" s="6"/>
      <c r="L133" s="6"/>
      <c r="M133" s="6">
        <f t="shared" si="18"/>
        <v>0.04456597222222222</v>
      </c>
      <c r="N133" s="6">
        <f t="shared" si="19"/>
        <v>0.043182870370370365</v>
      </c>
      <c r="O133" s="6">
        <f t="shared" si="20"/>
        <v>0.011681134259259263</v>
      </c>
      <c r="P133" s="13">
        <f t="shared" si="21"/>
        <v>0.7964033564814814</v>
      </c>
    </row>
    <row r="134" spans="1:16" ht="12.75">
      <c r="A134" s="4" t="s">
        <v>73</v>
      </c>
      <c r="B134">
        <v>2004</v>
      </c>
      <c r="C134" s="6"/>
      <c r="D134" s="6"/>
      <c r="E134" s="6"/>
      <c r="F134" s="6"/>
      <c r="G134" s="6"/>
      <c r="H134" s="6"/>
      <c r="I134" s="6"/>
      <c r="J134" s="6"/>
      <c r="K134" s="6">
        <v>0.04221064814814815</v>
      </c>
      <c r="L134" s="6"/>
      <c r="M134" s="6">
        <f t="shared" si="18"/>
        <v>0.04221064814814815</v>
      </c>
      <c r="N134" s="6">
        <f t="shared" si="19"/>
        <v>0.04221064814814815</v>
      </c>
      <c r="O134" s="6">
        <f t="shared" si="20"/>
        <v>0.013344907407407403</v>
      </c>
      <c r="P134" s="13">
        <f t="shared" si="21"/>
        <v>0.7980671296296296</v>
      </c>
    </row>
    <row r="135" spans="1:16" ht="12.75">
      <c r="A135" s="4" t="s">
        <v>55</v>
      </c>
      <c r="B135">
        <v>2004</v>
      </c>
      <c r="C135" s="6"/>
      <c r="D135" s="6">
        <v>0.04114583333333333</v>
      </c>
      <c r="E135" s="6"/>
      <c r="F135" s="6"/>
      <c r="G135" s="6"/>
      <c r="H135" s="6"/>
      <c r="I135" s="6"/>
      <c r="J135" s="6"/>
      <c r="K135" s="6"/>
      <c r="L135" s="6"/>
      <c r="M135" s="6">
        <f t="shared" si="18"/>
        <v>0.04114583333333333</v>
      </c>
      <c r="N135" s="6">
        <f t="shared" si="19"/>
        <v>0.04114583333333333</v>
      </c>
      <c r="O135" s="6">
        <f t="shared" si="20"/>
        <v>0.01440972222222222</v>
      </c>
      <c r="P135" s="13">
        <f t="shared" si="21"/>
        <v>0.7991319444444445</v>
      </c>
    </row>
    <row r="136" spans="1:16" ht="12.75">
      <c r="A136" s="4" t="s">
        <v>53</v>
      </c>
      <c r="B136">
        <v>2004</v>
      </c>
      <c r="C136" s="6"/>
      <c r="D136" s="6">
        <v>0.04099537037037037</v>
      </c>
      <c r="E136" s="6">
        <v>0.041053240740740744</v>
      </c>
      <c r="F136" s="6"/>
      <c r="G136" s="6"/>
      <c r="H136" s="6"/>
      <c r="I136" s="6">
        <v>0.04146990740740741</v>
      </c>
      <c r="J136" s="6">
        <v>0.04038194444444444</v>
      </c>
      <c r="K136" s="6"/>
      <c r="L136" s="6"/>
      <c r="M136" s="6">
        <f t="shared" si="18"/>
        <v>0.04097511574074074</v>
      </c>
      <c r="N136" s="6">
        <f t="shared" si="19"/>
        <v>0.04038194444444444</v>
      </c>
      <c r="O136" s="6">
        <f t="shared" si="20"/>
        <v>0.014877025462962962</v>
      </c>
      <c r="P136" s="13">
        <f t="shared" si="21"/>
        <v>0.7995992476851852</v>
      </c>
    </row>
    <row r="137" spans="1:16" ht="12.75">
      <c r="A137" s="12" t="s">
        <v>61</v>
      </c>
      <c r="B137">
        <v>2004</v>
      </c>
      <c r="C137" s="6"/>
      <c r="D137" s="6"/>
      <c r="E137" s="6"/>
      <c r="F137" s="6"/>
      <c r="G137" s="6">
        <v>0.03965277777777778</v>
      </c>
      <c r="H137" s="6">
        <v>0.037731481481481484</v>
      </c>
      <c r="I137" s="6">
        <v>0.03758101851851852</v>
      </c>
      <c r="J137" s="6"/>
      <c r="K137" s="6"/>
      <c r="L137" s="6"/>
      <c r="M137" s="6">
        <f t="shared" si="18"/>
        <v>0.038321759259259264</v>
      </c>
      <c r="N137" s="6">
        <f t="shared" si="19"/>
        <v>0.03758101851851852</v>
      </c>
      <c r="O137" s="6">
        <f t="shared" si="20"/>
        <v>0.017604166666666657</v>
      </c>
      <c r="P137" s="13">
        <f t="shared" si="21"/>
        <v>0.8023263888888889</v>
      </c>
    </row>
    <row r="138" spans="1:16" ht="12.75">
      <c r="A138" t="s">
        <v>100</v>
      </c>
      <c r="B138">
        <v>2004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 t="e">
        <f t="shared" si="18"/>
        <v>#DIV/0!</v>
      </c>
      <c r="N138" s="6">
        <f t="shared" si="19"/>
        <v>0</v>
      </c>
      <c r="O138" s="6" t="e">
        <f t="shared" si="20"/>
        <v>#DIV/0!</v>
      </c>
      <c r="P138" s="13" t="e">
        <f t="shared" si="21"/>
        <v>#DIV/0!</v>
      </c>
    </row>
  </sheetData>
  <conditionalFormatting sqref="O126:O139 O2:O123">
    <cfRule type="expression" priority="1" dxfId="0" stopIfTrue="1">
      <formula>NOT($A2=$A1)</formula>
    </cfRule>
  </conditionalFormatting>
  <printOptions/>
  <pageMargins left="0.36" right="0.23" top="0.46" bottom="1" header="0.5" footer="0.5"/>
  <pageSetup fitToHeight="2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B2" sqref="B2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4.140625" style="16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16" customWidth="1"/>
    <col min="17" max="16384" width="8.8515625" style="16" customWidth="1"/>
  </cols>
  <sheetData>
    <row r="1" spans="1:16" ht="12.75">
      <c r="A1" s="14" t="s">
        <v>0</v>
      </c>
      <c r="B1" s="14" t="s">
        <v>1</v>
      </c>
      <c r="C1" s="14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5" t="s">
        <v>11</v>
      </c>
      <c r="P1" s="14" t="s">
        <v>1</v>
      </c>
    </row>
    <row r="2" spans="1:16" ht="12.75">
      <c r="A2" s="41">
        <f aca="true" t="shared" si="0" ref="A2:A11">O2</f>
        <v>1</v>
      </c>
      <c r="B2" s="17" t="s">
        <v>124</v>
      </c>
      <c r="C2" s="16">
        <v>15</v>
      </c>
      <c r="D2" s="39">
        <f aca="true" t="shared" si="1" ref="D2:D17">IF(ISBLANK($C2),"",TIMEVALUE("0:1")*C2)</f>
        <v>0.010416666666666668</v>
      </c>
      <c r="E2" s="5">
        <v>0.013946759259259258</v>
      </c>
      <c r="F2" s="40">
        <f aca="true" t="shared" si="2" ref="F2:F11">IF(E2="dnf","dnf",IF(ISBLANK(E2),"",E2-D2))</f>
        <v>0.00353009259259259</v>
      </c>
      <c r="G2" s="41">
        <f aca="true" t="shared" si="3" ref="G2:G11">IF(ISBLANK(E2),"",IF(E2="dnf","dnf",RANK(F2,F$2:F$18,1)))</f>
        <v>2</v>
      </c>
      <c r="H2" s="5">
        <v>0.03532407407407407</v>
      </c>
      <c r="I2" s="40">
        <f aca="true" t="shared" si="4" ref="I2:I11">IF(H2="dnf","dnf",IF(ISBLANK(H2),"",H2-E2))</f>
        <v>0.021377314814814814</v>
      </c>
      <c r="J2" s="41">
        <f aca="true" t="shared" si="5" ref="J2:J11">IF(ISBLANK(H2),"",IF(H2="dnf","dnf",RANK(I2,I$2:I$18,1)))</f>
        <v>1</v>
      </c>
      <c r="K2" s="5">
        <v>0.04837962962962963</v>
      </c>
      <c r="L2" s="40">
        <f aca="true" t="shared" si="6" ref="L2:L11">IF(K2="dnf","dnf",IF(ISBLANK(K2),"",K2-H2))</f>
        <v>0.013055555555555556</v>
      </c>
      <c r="M2" s="41">
        <f aca="true" t="shared" si="7" ref="M2:M11">IF(ISBLANK(K2),"",IF(K2="dnf","dnf",RANK(L2,L$2:L$18,1)))</f>
        <v>1</v>
      </c>
      <c r="N2" s="40">
        <f aca="true" t="shared" si="8" ref="N2:N11">IF(K2="dnf","dnf",IF(ISBLANK(K2),"",F2+I2+L2))</f>
        <v>0.03796296296296296</v>
      </c>
      <c r="O2" s="41">
        <f aca="true" t="shared" si="9" ref="O2:O11">IF(ISBLANK(K2),"",IF(K2="dnf","dnf",RANK(N2,N$2:N$18,1)))</f>
        <v>1</v>
      </c>
      <c r="P2" s="42" t="str">
        <f aca="true" t="shared" si="10" ref="P2:P11">B2</f>
        <v>Jerry Greatorex</v>
      </c>
    </row>
    <row r="3" spans="1:16" ht="12.75">
      <c r="A3" s="41">
        <f t="shared" si="0"/>
        <v>2</v>
      </c>
      <c r="B3" s="17" t="s">
        <v>45</v>
      </c>
      <c r="C3" s="16">
        <v>16</v>
      </c>
      <c r="D3" s="39">
        <f t="shared" si="1"/>
        <v>0.011111111111111112</v>
      </c>
      <c r="E3" s="5">
        <v>0.014618055555555556</v>
      </c>
      <c r="F3" s="40">
        <f t="shared" si="2"/>
        <v>0.0035069444444444445</v>
      </c>
      <c r="G3" s="41">
        <f t="shared" si="3"/>
        <v>1</v>
      </c>
      <c r="H3" s="5">
        <v>0.036516203703703703</v>
      </c>
      <c r="I3" s="40">
        <f t="shared" si="4"/>
        <v>0.021898148148148146</v>
      </c>
      <c r="J3" s="41">
        <f t="shared" si="5"/>
        <v>3</v>
      </c>
      <c r="K3" s="5">
        <v>0.04981481481481481</v>
      </c>
      <c r="L3" s="40">
        <f t="shared" si="6"/>
        <v>0.013298611111111108</v>
      </c>
      <c r="M3" s="41">
        <f t="shared" si="7"/>
        <v>2</v>
      </c>
      <c r="N3" s="40">
        <f t="shared" si="8"/>
        <v>0.0387037037037037</v>
      </c>
      <c r="O3" s="41">
        <f t="shared" si="9"/>
        <v>2</v>
      </c>
      <c r="P3" s="42" t="str">
        <f t="shared" si="10"/>
        <v>Simon Johnson</v>
      </c>
    </row>
    <row r="4" spans="1:16" ht="12.75">
      <c r="A4" s="41">
        <f t="shared" si="0"/>
        <v>3</v>
      </c>
      <c r="B4" s="17" t="s">
        <v>20</v>
      </c>
      <c r="C4" s="16">
        <v>13</v>
      </c>
      <c r="D4" s="39">
        <f t="shared" si="1"/>
        <v>0.009027777777777779</v>
      </c>
      <c r="E4" s="5">
        <v>0.01298611111111111</v>
      </c>
      <c r="F4" s="40">
        <f t="shared" si="2"/>
        <v>0.003958333333333331</v>
      </c>
      <c r="G4" s="41">
        <f t="shared" si="3"/>
        <v>10</v>
      </c>
      <c r="H4" s="5">
        <v>0.03491898148148148</v>
      </c>
      <c r="I4" s="40">
        <f t="shared" si="4"/>
        <v>0.021932870370370373</v>
      </c>
      <c r="J4" s="41">
        <f t="shared" si="5"/>
        <v>4</v>
      </c>
      <c r="K4" s="5">
        <v>0.04846064814814815</v>
      </c>
      <c r="L4" s="40">
        <f t="shared" si="6"/>
        <v>0.013541666666666667</v>
      </c>
      <c r="M4" s="41">
        <f t="shared" si="7"/>
        <v>4</v>
      </c>
      <c r="N4" s="40">
        <f t="shared" si="8"/>
        <v>0.03943287037037037</v>
      </c>
      <c r="O4" s="41">
        <f t="shared" si="9"/>
        <v>3</v>
      </c>
      <c r="P4" s="42" t="str">
        <f t="shared" si="10"/>
        <v>Hanno Nickau</v>
      </c>
    </row>
    <row r="5" spans="1:16" ht="12.75">
      <c r="A5" s="41">
        <f t="shared" si="0"/>
        <v>4</v>
      </c>
      <c r="B5" s="17" t="s">
        <v>39</v>
      </c>
      <c r="C5" s="16">
        <v>6</v>
      </c>
      <c r="D5" s="39">
        <f t="shared" si="1"/>
        <v>0.004166666666666667</v>
      </c>
      <c r="E5" s="5">
        <v>0.007824074074074075</v>
      </c>
      <c r="F5" s="40">
        <f t="shared" si="2"/>
        <v>0.0036574074074074087</v>
      </c>
      <c r="G5" s="41">
        <f t="shared" si="3"/>
        <v>6</v>
      </c>
      <c r="H5" s="5">
        <v>0.03159722222222222</v>
      </c>
      <c r="I5" s="40">
        <f t="shared" si="4"/>
        <v>0.023773148148148147</v>
      </c>
      <c r="J5" s="41">
        <f t="shared" si="5"/>
        <v>7</v>
      </c>
      <c r="K5" s="5">
        <v>0.04496527777777778</v>
      </c>
      <c r="L5" s="40">
        <f t="shared" si="6"/>
        <v>0.013368055555555557</v>
      </c>
      <c r="M5" s="41">
        <f t="shared" si="7"/>
        <v>3</v>
      </c>
      <c r="N5" s="40">
        <f t="shared" si="8"/>
        <v>0.04079861111111111</v>
      </c>
      <c r="O5" s="41">
        <f t="shared" si="9"/>
        <v>4</v>
      </c>
      <c r="P5" s="42" t="str">
        <f t="shared" si="10"/>
        <v>Andrea Demarchi</v>
      </c>
    </row>
    <row r="6" spans="1:16" ht="12.75">
      <c r="A6" s="41">
        <f t="shared" si="0"/>
        <v>5</v>
      </c>
      <c r="B6" s="17" t="s">
        <v>42</v>
      </c>
      <c r="C6" s="16">
        <v>14</v>
      </c>
      <c r="D6" s="39">
        <f t="shared" si="1"/>
        <v>0.009722222222222222</v>
      </c>
      <c r="E6" s="5">
        <v>0.013819444444444445</v>
      </c>
      <c r="F6" s="40">
        <f t="shared" si="2"/>
        <v>0.004097222222222223</v>
      </c>
      <c r="G6" s="41">
        <f t="shared" si="3"/>
        <v>13</v>
      </c>
      <c r="H6" s="5">
        <v>0.035243055555555555</v>
      </c>
      <c r="I6" s="40">
        <f t="shared" si="4"/>
        <v>0.02142361111111111</v>
      </c>
      <c r="J6" s="41">
        <f t="shared" si="5"/>
        <v>2</v>
      </c>
      <c r="K6" s="5">
        <v>0.05098379629629629</v>
      </c>
      <c r="L6" s="40">
        <f t="shared" si="6"/>
        <v>0.015740740740740736</v>
      </c>
      <c r="M6" s="41">
        <f t="shared" si="7"/>
        <v>13</v>
      </c>
      <c r="N6" s="40">
        <f t="shared" si="8"/>
        <v>0.04126157407407407</v>
      </c>
      <c r="O6" s="41">
        <f t="shared" si="9"/>
        <v>5</v>
      </c>
      <c r="P6" s="42" t="str">
        <f t="shared" si="10"/>
        <v>James Griffiths</v>
      </c>
    </row>
    <row r="7" spans="1:16" ht="12.75">
      <c r="A7" s="41">
        <f t="shared" si="0"/>
        <v>6</v>
      </c>
      <c r="B7" s="17" t="s">
        <v>116</v>
      </c>
      <c r="C7" s="16">
        <v>8</v>
      </c>
      <c r="D7" s="39">
        <f t="shared" si="1"/>
        <v>0.005555555555555556</v>
      </c>
      <c r="E7" s="5">
        <v>0.009409722222222224</v>
      </c>
      <c r="F7" s="40">
        <f t="shared" si="2"/>
        <v>0.003854166666666668</v>
      </c>
      <c r="G7" s="41">
        <f t="shared" si="3"/>
        <v>8</v>
      </c>
      <c r="H7" s="5">
        <v>0.032650462962962964</v>
      </c>
      <c r="I7" s="40">
        <f t="shared" si="4"/>
        <v>0.023240740740740742</v>
      </c>
      <c r="J7" s="41">
        <f t="shared" si="5"/>
        <v>5</v>
      </c>
      <c r="K7" s="5">
        <v>0.046851851851851846</v>
      </c>
      <c r="L7" s="40">
        <f t="shared" si="6"/>
        <v>0.014201388888888881</v>
      </c>
      <c r="M7" s="41">
        <f t="shared" si="7"/>
        <v>6</v>
      </c>
      <c r="N7" s="40">
        <f t="shared" si="8"/>
        <v>0.04129629629629629</v>
      </c>
      <c r="O7" s="41">
        <f t="shared" si="9"/>
        <v>6</v>
      </c>
      <c r="P7" s="42" t="str">
        <f t="shared" si="10"/>
        <v>David Hallsworth</v>
      </c>
    </row>
    <row r="8" spans="1:16" ht="12.75">
      <c r="A8" s="41">
        <f t="shared" si="0"/>
        <v>7</v>
      </c>
      <c r="B8" s="17" t="s">
        <v>32</v>
      </c>
      <c r="C8" s="16">
        <v>5</v>
      </c>
      <c r="D8" s="39">
        <f t="shared" si="1"/>
        <v>0.0034722222222222225</v>
      </c>
      <c r="E8" s="5">
        <v>0.007430555555555555</v>
      </c>
      <c r="F8" s="40">
        <f t="shared" si="2"/>
        <v>0.003958333333333333</v>
      </c>
      <c r="G8" s="41">
        <f t="shared" si="3"/>
        <v>11</v>
      </c>
      <c r="H8" s="5">
        <v>0.030844907407407404</v>
      </c>
      <c r="I8" s="40">
        <f t="shared" si="4"/>
        <v>0.02341435185185185</v>
      </c>
      <c r="J8" s="41">
        <f t="shared" si="5"/>
        <v>6</v>
      </c>
      <c r="K8" s="5">
        <v>0.045092592592592594</v>
      </c>
      <c r="L8" s="40">
        <f t="shared" si="6"/>
        <v>0.01424768518518519</v>
      </c>
      <c r="M8" s="41">
        <f t="shared" si="7"/>
        <v>7</v>
      </c>
      <c r="N8" s="40">
        <f t="shared" si="8"/>
        <v>0.04162037037037037</v>
      </c>
      <c r="O8" s="41">
        <f t="shared" si="9"/>
        <v>7</v>
      </c>
      <c r="P8" s="42" t="str">
        <f t="shared" si="10"/>
        <v>Robbie Phillips</v>
      </c>
    </row>
    <row r="9" spans="1:16" ht="12.75">
      <c r="A9" s="41">
        <f t="shared" si="0"/>
        <v>8</v>
      </c>
      <c r="B9" s="17" t="s">
        <v>112</v>
      </c>
      <c r="C9" s="16">
        <v>11</v>
      </c>
      <c r="D9" s="39">
        <f t="shared" si="1"/>
        <v>0.0076388888888888895</v>
      </c>
      <c r="E9" s="5">
        <v>0.011215277777777777</v>
      </c>
      <c r="F9" s="40">
        <f t="shared" si="2"/>
        <v>0.0035763888888888876</v>
      </c>
      <c r="G9" s="41">
        <f t="shared" si="3"/>
        <v>4</v>
      </c>
      <c r="H9" s="5">
        <v>0.03530092592592592</v>
      </c>
      <c r="I9" s="40">
        <f t="shared" si="4"/>
        <v>0.024085648148148148</v>
      </c>
      <c r="J9" s="41">
        <f t="shared" si="5"/>
        <v>8</v>
      </c>
      <c r="K9" s="5">
        <v>0.049305555555555554</v>
      </c>
      <c r="L9" s="40">
        <f t="shared" si="6"/>
        <v>0.01400462962962963</v>
      </c>
      <c r="M9" s="41">
        <f t="shared" si="7"/>
        <v>5</v>
      </c>
      <c r="N9" s="40">
        <f t="shared" si="8"/>
        <v>0.041666666666666664</v>
      </c>
      <c r="O9" s="41">
        <f t="shared" si="9"/>
        <v>8</v>
      </c>
      <c r="P9" s="42" t="str">
        <f t="shared" si="10"/>
        <v>Paul Evans</v>
      </c>
    </row>
    <row r="10" spans="1:16" ht="12.75">
      <c r="A10" s="41">
        <f t="shared" si="0"/>
        <v>9</v>
      </c>
      <c r="B10" s="17" t="s">
        <v>121</v>
      </c>
      <c r="C10" s="16">
        <v>9</v>
      </c>
      <c r="D10" s="39">
        <f t="shared" si="1"/>
        <v>0.00625</v>
      </c>
      <c r="E10" s="5">
        <v>0.009814814814814814</v>
      </c>
      <c r="F10" s="40">
        <f t="shared" si="2"/>
        <v>0.003564814814814814</v>
      </c>
      <c r="G10" s="41">
        <f t="shared" si="3"/>
        <v>3</v>
      </c>
      <c r="H10" s="5">
        <v>0.03481481481481481</v>
      </c>
      <c r="I10" s="40">
        <f t="shared" si="4"/>
        <v>0.024999999999999998</v>
      </c>
      <c r="J10" s="41">
        <f t="shared" si="5"/>
        <v>10</v>
      </c>
      <c r="K10" s="5">
        <v>0.04953703703703704</v>
      </c>
      <c r="L10" s="40">
        <f t="shared" si="6"/>
        <v>0.014722222222222227</v>
      </c>
      <c r="M10" s="41">
        <f t="shared" si="7"/>
        <v>9</v>
      </c>
      <c r="N10" s="40">
        <f t="shared" si="8"/>
        <v>0.04328703703703704</v>
      </c>
      <c r="O10" s="41">
        <f t="shared" si="9"/>
        <v>9</v>
      </c>
      <c r="P10" s="42" t="str">
        <f t="shared" si="10"/>
        <v>Martyn Morris</v>
      </c>
    </row>
    <row r="11" spans="1:16" ht="12.75">
      <c r="A11" s="41">
        <f t="shared" si="0"/>
        <v>10</v>
      </c>
      <c r="B11" s="17" t="s">
        <v>40</v>
      </c>
      <c r="C11" s="16">
        <v>10</v>
      </c>
      <c r="D11" s="39">
        <f t="shared" si="1"/>
        <v>0.006944444444444445</v>
      </c>
      <c r="E11" s="5">
        <v>0.01087962962962963</v>
      </c>
      <c r="F11" s="40">
        <f t="shared" si="2"/>
        <v>0.003935185185185185</v>
      </c>
      <c r="G11" s="41">
        <f t="shared" si="3"/>
        <v>9</v>
      </c>
      <c r="H11" s="5">
        <v>0.03619212962962963</v>
      </c>
      <c r="I11" s="40">
        <f t="shared" si="4"/>
        <v>0.0253125</v>
      </c>
      <c r="J11" s="41">
        <f t="shared" si="5"/>
        <v>11</v>
      </c>
      <c r="K11" s="5">
        <v>0.05077546296296296</v>
      </c>
      <c r="L11" s="40">
        <f t="shared" si="6"/>
        <v>0.01458333333333333</v>
      </c>
      <c r="M11" s="41">
        <f t="shared" si="7"/>
        <v>8</v>
      </c>
      <c r="N11" s="40">
        <f t="shared" si="8"/>
        <v>0.04383101851851852</v>
      </c>
      <c r="O11" s="41">
        <f t="shared" si="9"/>
        <v>10</v>
      </c>
      <c r="P11" s="42" t="str">
        <f t="shared" si="10"/>
        <v>Andrew Gibson</v>
      </c>
    </row>
    <row r="12" spans="1:16" ht="12.75">
      <c r="A12" s="41">
        <f aca="true" t="shared" si="11" ref="A12:A17">O12</f>
        <v>11</v>
      </c>
      <c r="B12" s="17" t="s">
        <v>125</v>
      </c>
      <c r="C12" s="16">
        <v>7</v>
      </c>
      <c r="D12" s="39">
        <f t="shared" si="1"/>
        <v>0.004861111111111111</v>
      </c>
      <c r="E12" s="5">
        <v>0.008912037037037038</v>
      </c>
      <c r="F12" s="40">
        <f aca="true" t="shared" si="12" ref="F12:F17">IF(E12="dnf","dnf",IF(ISBLANK(E12),"",E12-D12))</f>
        <v>0.004050925925925927</v>
      </c>
      <c r="G12" s="41">
        <f aca="true" t="shared" si="13" ref="G12:G17">IF(ISBLANK(E12),"",IF(E12="dnf","dnf",RANK(F12,F$2:F$18,1)))</f>
        <v>12</v>
      </c>
      <c r="H12" s="5">
        <v>0.03497685185185185</v>
      </c>
      <c r="I12" s="40">
        <f aca="true" t="shared" si="14" ref="I12:I17">IF(H12="dnf","dnf",IF(ISBLANK(H12),"",H12-E12))</f>
        <v>0.02606481481481481</v>
      </c>
      <c r="J12" s="41">
        <f aca="true" t="shared" si="15" ref="J12:J17">IF(ISBLANK(H12),"",IF(H12="dnf","dnf",RANK(I12,I$2:I$18,1)))</f>
        <v>12</v>
      </c>
      <c r="K12" s="5">
        <v>0.0499537037037037</v>
      </c>
      <c r="L12" s="40">
        <f aca="true" t="shared" si="16" ref="L12:L17">IF(K12="dnf","dnf",IF(ISBLANK(K12),"",K12-H12))</f>
        <v>0.014976851851851852</v>
      </c>
      <c r="M12" s="41">
        <f aca="true" t="shared" si="17" ref="M12:M17">IF(ISBLANK(K12),"",IF(K12="dnf","dnf",RANK(L12,L$2:L$18,1)))</f>
        <v>10</v>
      </c>
      <c r="N12" s="40">
        <f aca="true" t="shared" si="18" ref="N12:N17">IF(K12="dnf","dnf",IF(ISBLANK(K12),"",F12+I12+L12))</f>
        <v>0.04509259259259259</v>
      </c>
      <c r="O12" s="41">
        <f aca="true" t="shared" si="19" ref="O12:O17">IF(ISBLANK(K12),"",IF(K12="dnf","dnf",RANK(N12,N$2:N$18,1)))</f>
        <v>11</v>
      </c>
      <c r="P12" s="42" t="str">
        <f aca="true" t="shared" si="20" ref="P12:P17">B12</f>
        <v>Robert Cheetham</v>
      </c>
    </row>
    <row r="13" spans="1:16" ht="12.75">
      <c r="A13" s="41">
        <f t="shared" si="11"/>
        <v>12</v>
      </c>
      <c r="B13" s="17" t="s">
        <v>38</v>
      </c>
      <c r="C13" s="16">
        <v>4</v>
      </c>
      <c r="D13" s="39">
        <f t="shared" si="1"/>
        <v>0.002777777777777778</v>
      </c>
      <c r="E13" s="5">
        <v>0.006631944444444445</v>
      </c>
      <c r="F13" s="40">
        <f t="shared" si="12"/>
        <v>0.0038541666666666668</v>
      </c>
      <c r="G13" s="41">
        <f t="shared" si="13"/>
        <v>7</v>
      </c>
      <c r="H13" s="5">
        <v>0.03293981481481481</v>
      </c>
      <c r="I13" s="40">
        <f t="shared" si="14"/>
        <v>0.026307870370370367</v>
      </c>
      <c r="J13" s="41">
        <f t="shared" si="15"/>
        <v>13</v>
      </c>
      <c r="K13" s="5">
        <v>0.048263888888888884</v>
      </c>
      <c r="L13" s="40">
        <f t="shared" si="16"/>
        <v>0.015324074074074073</v>
      </c>
      <c r="M13" s="41">
        <f t="shared" si="17"/>
        <v>11</v>
      </c>
      <c r="N13" s="40">
        <f t="shared" si="18"/>
        <v>0.0454861111111111</v>
      </c>
      <c r="O13" s="41">
        <f t="shared" si="19"/>
        <v>12</v>
      </c>
      <c r="P13" s="42" t="str">
        <f t="shared" si="20"/>
        <v>Matt Davis</v>
      </c>
    </row>
    <row r="14" spans="1:16" ht="12.75">
      <c r="A14" s="41">
        <f t="shared" si="11"/>
        <v>13</v>
      </c>
      <c r="B14" s="17" t="s">
        <v>126</v>
      </c>
      <c r="C14" s="16">
        <v>3</v>
      </c>
      <c r="D14" s="39">
        <f t="shared" si="1"/>
        <v>0.0020833333333333333</v>
      </c>
      <c r="E14" s="5">
        <v>0.006469907407407407</v>
      </c>
      <c r="F14" s="40">
        <f t="shared" si="12"/>
        <v>0.004386574074074074</v>
      </c>
      <c r="G14" s="41">
        <f t="shared" si="13"/>
        <v>15</v>
      </c>
      <c r="H14" s="5">
        <v>0.03396990740740741</v>
      </c>
      <c r="I14" s="40">
        <f t="shared" si="14"/>
        <v>0.0275</v>
      </c>
      <c r="J14" s="41">
        <f t="shared" si="15"/>
        <v>16</v>
      </c>
      <c r="K14" s="5">
        <v>0.049340277777777775</v>
      </c>
      <c r="L14" s="40">
        <f t="shared" si="16"/>
        <v>0.015370370370370368</v>
      </c>
      <c r="M14" s="41">
        <f t="shared" si="17"/>
        <v>12</v>
      </c>
      <c r="N14" s="40">
        <f t="shared" si="18"/>
        <v>0.04725694444444444</v>
      </c>
      <c r="O14" s="41">
        <f t="shared" si="19"/>
        <v>13</v>
      </c>
      <c r="P14" s="42" t="str">
        <f t="shared" si="20"/>
        <v>Emma Fonsecca</v>
      </c>
    </row>
    <row r="15" spans="1:16" ht="12.75">
      <c r="A15" s="41">
        <f t="shared" si="11"/>
        <v>14</v>
      </c>
      <c r="B15" s="17" t="s">
        <v>51</v>
      </c>
      <c r="C15" s="16">
        <v>2</v>
      </c>
      <c r="D15" s="39">
        <f t="shared" si="1"/>
        <v>0.001388888888888889</v>
      </c>
      <c r="E15" s="5">
        <v>0.005671296296296296</v>
      </c>
      <c r="F15" s="40">
        <f t="shared" si="12"/>
        <v>0.004282407407407407</v>
      </c>
      <c r="G15" s="41">
        <f t="shared" si="13"/>
        <v>14</v>
      </c>
      <c r="H15" s="5">
        <v>0.032650462962962964</v>
      </c>
      <c r="I15" s="40">
        <f t="shared" si="14"/>
        <v>0.02697916666666667</v>
      </c>
      <c r="J15" s="41">
        <f t="shared" si="15"/>
        <v>14</v>
      </c>
      <c r="K15" s="5">
        <v>0.04886574074074074</v>
      </c>
      <c r="L15" s="40">
        <f t="shared" si="16"/>
        <v>0.016215277777777773</v>
      </c>
      <c r="M15" s="41">
        <f t="shared" si="17"/>
        <v>14</v>
      </c>
      <c r="N15" s="40">
        <f t="shared" si="18"/>
        <v>0.047476851851851846</v>
      </c>
      <c r="O15" s="41">
        <f t="shared" si="19"/>
        <v>14</v>
      </c>
      <c r="P15" s="42" t="str">
        <f t="shared" si="20"/>
        <v>Geoff Raynham (g)</v>
      </c>
    </row>
    <row r="16" spans="1:16" ht="12.75">
      <c r="A16" s="41">
        <f t="shared" si="11"/>
        <v>15</v>
      </c>
      <c r="B16" s="17" t="s">
        <v>43</v>
      </c>
      <c r="C16" s="16">
        <v>0</v>
      </c>
      <c r="D16" s="39">
        <f t="shared" si="1"/>
        <v>0</v>
      </c>
      <c r="E16" s="5">
        <v>0.004884259259259259</v>
      </c>
      <c r="F16" s="40">
        <f t="shared" si="12"/>
        <v>0.004884259259259259</v>
      </c>
      <c r="G16" s="41">
        <f t="shared" si="13"/>
        <v>16</v>
      </c>
      <c r="H16" s="5">
        <v>0.03189814814814815</v>
      </c>
      <c r="I16" s="40">
        <f t="shared" si="14"/>
        <v>0.02701388888888889</v>
      </c>
      <c r="J16" s="41">
        <f t="shared" si="15"/>
        <v>15</v>
      </c>
      <c r="K16" s="5">
        <v>0.049166666666666664</v>
      </c>
      <c r="L16" s="40">
        <f t="shared" si="16"/>
        <v>0.017268518518518516</v>
      </c>
      <c r="M16" s="41">
        <f t="shared" si="17"/>
        <v>15</v>
      </c>
      <c r="N16" s="40">
        <f t="shared" si="18"/>
        <v>0.049166666666666664</v>
      </c>
      <c r="O16" s="41">
        <f t="shared" si="19"/>
        <v>15</v>
      </c>
      <c r="P16" s="42" t="str">
        <f t="shared" si="20"/>
        <v>Sarah Grylls</v>
      </c>
    </row>
    <row r="17" spans="1:16" ht="12.75">
      <c r="A17" s="41" t="str">
        <f t="shared" si="11"/>
        <v>dnf</v>
      </c>
      <c r="B17" s="17" t="s">
        <v>25</v>
      </c>
      <c r="C17" s="16">
        <v>12</v>
      </c>
      <c r="D17" s="39">
        <f t="shared" si="1"/>
        <v>0.008333333333333333</v>
      </c>
      <c r="E17" s="5">
        <v>0.011956018518518517</v>
      </c>
      <c r="F17" s="40">
        <f t="shared" si="12"/>
        <v>0.0036226851851851836</v>
      </c>
      <c r="G17" s="41">
        <f t="shared" si="13"/>
        <v>5</v>
      </c>
      <c r="H17" s="5">
        <v>0.03673611111111111</v>
      </c>
      <c r="I17" s="40">
        <f t="shared" si="14"/>
        <v>0.02478009259259259</v>
      </c>
      <c r="J17" s="41">
        <f t="shared" si="15"/>
        <v>9</v>
      </c>
      <c r="K17" s="5" t="s">
        <v>12</v>
      </c>
      <c r="L17" s="40" t="str">
        <f t="shared" si="16"/>
        <v>dnf</v>
      </c>
      <c r="M17" s="41" t="str">
        <f t="shared" si="17"/>
        <v>dnf</v>
      </c>
      <c r="N17" s="40" t="str">
        <f t="shared" si="18"/>
        <v>dnf</v>
      </c>
      <c r="O17" s="41" t="str">
        <f t="shared" si="19"/>
        <v>dnf</v>
      </c>
      <c r="P17" s="42" t="str">
        <f t="shared" si="20"/>
        <v>James McLaughlin</v>
      </c>
    </row>
  </sheetData>
  <conditionalFormatting sqref="F2:F17 I2:I17 L2:L17 N2:N17">
    <cfRule type="expression" priority="1" dxfId="1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B1" sqref="B1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4.140625" style="16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16" customWidth="1"/>
    <col min="17" max="16384" width="8.8515625" style="16" customWidth="1"/>
  </cols>
  <sheetData>
    <row r="1" spans="1:16" ht="12.75">
      <c r="A1" s="14" t="s">
        <v>0</v>
      </c>
      <c r="B1" s="14" t="s">
        <v>1</v>
      </c>
      <c r="C1" s="14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5" t="s">
        <v>11</v>
      </c>
      <c r="P1" s="14" t="s">
        <v>1</v>
      </c>
    </row>
    <row r="2" spans="1:16" ht="12.75">
      <c r="A2" s="41">
        <f aca="true" t="shared" si="0" ref="A2:A11">O2</f>
        <v>1</v>
      </c>
      <c r="B2" s="17" t="s">
        <v>124</v>
      </c>
      <c r="C2" s="16">
        <v>8</v>
      </c>
      <c r="D2" s="39">
        <f aca="true" t="shared" si="1" ref="D2:D11">IF(ISBLANK($C2),"",TIMEVALUE("0:1")*C2)</f>
        <v>0.005555555555555556</v>
      </c>
      <c r="E2" s="5">
        <v>0.009039351851851852</v>
      </c>
      <c r="F2" s="40">
        <f aca="true" t="shared" si="2" ref="F2:F11">IF(E2="dnf","dnf",IF(ISBLANK(E2),"",E2-D2))</f>
        <v>0.0034837962962962965</v>
      </c>
      <c r="G2" s="41">
        <f aca="true" t="shared" si="3" ref="G2:G11">IF(ISBLANK(E2),"",IF(E2="dnf","dnf",RANK(F2,F$2:F$18,1)))</f>
        <v>2</v>
      </c>
      <c r="H2" s="5">
        <v>0.03070601851851852</v>
      </c>
      <c r="I2" s="40">
        <f aca="true" t="shared" si="4" ref="I2:I11">IF(H2="dnf","dnf",IF(ISBLANK(H2),"",H2-E2))</f>
        <v>0.021666666666666667</v>
      </c>
      <c r="J2" s="41">
        <f aca="true" t="shared" si="5" ref="J2:J11">IF(ISBLANK(H2),"",IF(H2="dnf","dnf",RANK(I2,I$2:I$18,1)))</f>
        <v>1</v>
      </c>
      <c r="K2" s="5">
        <v>0.0437962962962963</v>
      </c>
      <c r="L2" s="40">
        <f aca="true" t="shared" si="6" ref="L2:L11">IF(K2="dnf","dnf",IF(ISBLANK(K2),"",K2-H2))</f>
        <v>0.013090277777777777</v>
      </c>
      <c r="M2" s="41">
        <f aca="true" t="shared" si="7" ref="M2:M11">IF(ISBLANK(K2),"",IF(K2="dnf","dnf",RANK(L2,L$2:L$18,1)))</f>
        <v>2</v>
      </c>
      <c r="N2" s="40">
        <f aca="true" t="shared" si="8" ref="N2:N11">IF(K2="dnf","dnf",IF(ISBLANK(K2),"",F2+I2+L2))</f>
        <v>0.03824074074074074</v>
      </c>
      <c r="O2" s="41">
        <f aca="true" t="shared" si="9" ref="O2:O11">IF(ISBLANK(K2),"",IF(K2="dnf","dnf",RANK(N2,N$2:N$18,1)))</f>
        <v>1</v>
      </c>
      <c r="P2" s="42" t="str">
        <f aca="true" t="shared" si="10" ref="P2:P11">B2</f>
        <v>Jerry Greatorex</v>
      </c>
    </row>
    <row r="3" spans="1:16" ht="12.75">
      <c r="A3" s="41">
        <f t="shared" si="0"/>
        <v>2</v>
      </c>
      <c r="B3" s="17" t="s">
        <v>20</v>
      </c>
      <c r="C3" s="16">
        <v>9</v>
      </c>
      <c r="D3" s="39">
        <f>IF(ISBLANK($C3),"",TIMEVALUE("0:1")*C3)</f>
        <v>0.00625</v>
      </c>
      <c r="E3" s="5">
        <v>0.010104166666666668</v>
      </c>
      <c r="F3" s="40">
        <f t="shared" si="2"/>
        <v>0.003854166666666667</v>
      </c>
      <c r="G3" s="41">
        <f t="shared" si="3"/>
        <v>5</v>
      </c>
      <c r="H3" s="5">
        <v>0.032164351851851854</v>
      </c>
      <c r="I3" s="40">
        <f t="shared" si="4"/>
        <v>0.022060185185185186</v>
      </c>
      <c r="J3" s="41">
        <f t="shared" si="5"/>
        <v>2</v>
      </c>
      <c r="K3" s="5">
        <v>0.04549768518518518</v>
      </c>
      <c r="L3" s="40">
        <f t="shared" si="6"/>
        <v>0.013333333333333329</v>
      </c>
      <c r="M3" s="41">
        <f t="shared" si="7"/>
        <v>4</v>
      </c>
      <c r="N3" s="40">
        <f t="shared" si="8"/>
        <v>0.039247685185185184</v>
      </c>
      <c r="O3" s="41">
        <f t="shared" si="9"/>
        <v>2</v>
      </c>
      <c r="P3" s="42" t="str">
        <f t="shared" si="10"/>
        <v>Hanno Nickau</v>
      </c>
    </row>
    <row r="4" spans="1:16" ht="12.75">
      <c r="A4" s="41">
        <f t="shared" si="0"/>
        <v>3</v>
      </c>
      <c r="B4" s="17" t="s">
        <v>25</v>
      </c>
      <c r="C4" s="16">
        <v>7</v>
      </c>
      <c r="D4" s="39">
        <f t="shared" si="1"/>
        <v>0.004861111111111111</v>
      </c>
      <c r="E4" s="5">
        <v>0.00832175925925926</v>
      </c>
      <c r="F4" s="40">
        <f t="shared" si="2"/>
        <v>0.0034606481481481485</v>
      </c>
      <c r="G4" s="41">
        <f t="shared" si="3"/>
        <v>1</v>
      </c>
      <c r="H4" s="5">
        <v>0.031145833333333334</v>
      </c>
      <c r="I4" s="40">
        <f t="shared" si="4"/>
        <v>0.022824074074074073</v>
      </c>
      <c r="J4" s="41">
        <f t="shared" si="5"/>
        <v>4</v>
      </c>
      <c r="K4" s="5">
        <v>0.044444444444444446</v>
      </c>
      <c r="L4" s="40">
        <f t="shared" si="6"/>
        <v>0.013298611111111112</v>
      </c>
      <c r="M4" s="41">
        <f t="shared" si="7"/>
        <v>3</v>
      </c>
      <c r="N4" s="40">
        <f t="shared" si="8"/>
        <v>0.03958333333333333</v>
      </c>
      <c r="O4" s="41">
        <f t="shared" si="9"/>
        <v>3</v>
      </c>
      <c r="P4" s="42" t="str">
        <f t="shared" si="10"/>
        <v>James McLaughlin</v>
      </c>
    </row>
    <row r="5" spans="1:16" ht="12.75">
      <c r="A5" s="41">
        <f t="shared" si="0"/>
        <v>4</v>
      </c>
      <c r="B5" s="17" t="s">
        <v>122</v>
      </c>
      <c r="C5" s="16">
        <v>4</v>
      </c>
      <c r="D5" s="39">
        <f t="shared" si="1"/>
        <v>0.002777777777777778</v>
      </c>
      <c r="E5" s="5">
        <v>0.00633101851851852</v>
      </c>
      <c r="F5" s="40">
        <f t="shared" si="2"/>
        <v>0.003553240740740742</v>
      </c>
      <c r="G5" s="41">
        <f t="shared" si="3"/>
        <v>3</v>
      </c>
      <c r="H5" s="5">
        <v>0.030300925925925926</v>
      </c>
      <c r="I5" s="40">
        <f t="shared" si="4"/>
        <v>0.023969907407407405</v>
      </c>
      <c r="J5" s="41">
        <f t="shared" si="5"/>
        <v>7</v>
      </c>
      <c r="K5" s="5">
        <v>0.04331018518518518</v>
      </c>
      <c r="L5" s="40">
        <f t="shared" si="6"/>
        <v>0.013009259259259255</v>
      </c>
      <c r="M5" s="41">
        <f t="shared" si="7"/>
        <v>1</v>
      </c>
      <c r="N5" s="40">
        <f t="shared" si="8"/>
        <v>0.040532407407407406</v>
      </c>
      <c r="O5" s="41">
        <f t="shared" si="9"/>
        <v>4</v>
      </c>
      <c r="P5" s="42" t="str">
        <f t="shared" si="10"/>
        <v>Simon Bramhold</v>
      </c>
    </row>
    <row r="6" spans="1:16" ht="12.75">
      <c r="A6" s="41">
        <f t="shared" si="0"/>
        <v>5</v>
      </c>
      <c r="B6" s="17" t="s">
        <v>123</v>
      </c>
      <c r="C6" s="16">
        <v>5</v>
      </c>
      <c r="D6" s="39">
        <f t="shared" si="1"/>
        <v>0.0034722222222222225</v>
      </c>
      <c r="E6" s="5">
        <v>0.007442129629629629</v>
      </c>
      <c r="F6" s="40">
        <f t="shared" si="2"/>
        <v>0.003969907407407406</v>
      </c>
      <c r="G6" s="41">
        <f t="shared" si="3"/>
        <v>7</v>
      </c>
      <c r="H6" s="5">
        <v>0.03</v>
      </c>
      <c r="I6" s="40">
        <f t="shared" si="4"/>
        <v>0.02255787037037037</v>
      </c>
      <c r="J6" s="41">
        <f t="shared" si="5"/>
        <v>3</v>
      </c>
      <c r="K6" s="5">
        <v>0.04435185185185186</v>
      </c>
      <c r="L6" s="40">
        <f t="shared" si="6"/>
        <v>0.014351851851851859</v>
      </c>
      <c r="M6" s="41">
        <f t="shared" si="7"/>
        <v>6</v>
      </c>
      <c r="N6" s="40">
        <f t="shared" si="8"/>
        <v>0.040879629629629634</v>
      </c>
      <c r="O6" s="41">
        <f t="shared" si="9"/>
        <v>5</v>
      </c>
      <c r="P6" s="42" t="str">
        <f t="shared" si="10"/>
        <v>Orlando Warner</v>
      </c>
    </row>
    <row r="7" spans="1:16" ht="12.75">
      <c r="A7" s="41">
        <f t="shared" si="0"/>
        <v>6</v>
      </c>
      <c r="B7" s="17" t="s">
        <v>39</v>
      </c>
      <c r="C7" s="16">
        <v>6</v>
      </c>
      <c r="D7" s="39">
        <f t="shared" si="1"/>
        <v>0.004166666666666667</v>
      </c>
      <c r="E7" s="5">
        <v>0.008101851851851851</v>
      </c>
      <c r="F7" s="40">
        <f t="shared" si="2"/>
        <v>0.003935185185185185</v>
      </c>
      <c r="G7" s="41">
        <f t="shared" si="3"/>
        <v>6</v>
      </c>
      <c r="H7" s="5">
        <v>0.03142361111111111</v>
      </c>
      <c r="I7" s="40">
        <f t="shared" si="4"/>
        <v>0.023321759259259257</v>
      </c>
      <c r="J7" s="41">
        <f t="shared" si="5"/>
        <v>5</v>
      </c>
      <c r="K7" s="5">
        <v>0.0453587962962963</v>
      </c>
      <c r="L7" s="40">
        <f t="shared" si="6"/>
        <v>0.01393518518518519</v>
      </c>
      <c r="M7" s="41">
        <f t="shared" si="7"/>
        <v>5</v>
      </c>
      <c r="N7" s="40">
        <f t="shared" si="8"/>
        <v>0.041192129629629634</v>
      </c>
      <c r="O7" s="41">
        <f t="shared" si="9"/>
        <v>6</v>
      </c>
      <c r="P7" s="42" t="str">
        <f t="shared" si="10"/>
        <v>Andrea Demarchi</v>
      </c>
    </row>
    <row r="8" spans="1:16" ht="12.75">
      <c r="A8" s="41">
        <f t="shared" si="0"/>
        <v>7</v>
      </c>
      <c r="B8" s="17" t="s">
        <v>121</v>
      </c>
      <c r="C8" s="16">
        <v>1</v>
      </c>
      <c r="D8" s="39">
        <f t="shared" si="1"/>
        <v>0.0006944444444444445</v>
      </c>
      <c r="E8" s="5">
        <v>0.004409722222222222</v>
      </c>
      <c r="F8" s="40">
        <f t="shared" si="2"/>
        <v>0.0037152777777777774</v>
      </c>
      <c r="G8" s="41">
        <f t="shared" si="3"/>
        <v>4</v>
      </c>
      <c r="H8" s="5">
        <v>0.02829861111111111</v>
      </c>
      <c r="I8" s="40">
        <f t="shared" si="4"/>
        <v>0.02388888888888889</v>
      </c>
      <c r="J8" s="41">
        <f t="shared" si="5"/>
        <v>6</v>
      </c>
      <c r="K8" s="5">
        <v>0.042951388888888886</v>
      </c>
      <c r="L8" s="40">
        <f t="shared" si="6"/>
        <v>0.014652777777777775</v>
      </c>
      <c r="M8" s="41">
        <f t="shared" si="7"/>
        <v>7</v>
      </c>
      <c r="N8" s="40">
        <f t="shared" si="8"/>
        <v>0.042256944444444444</v>
      </c>
      <c r="O8" s="41">
        <f t="shared" si="9"/>
        <v>7</v>
      </c>
      <c r="P8" s="42" t="str">
        <f t="shared" si="10"/>
        <v>Martyn Morris</v>
      </c>
    </row>
    <row r="9" spans="1:16" ht="12.75">
      <c r="A9" s="41">
        <f t="shared" si="0"/>
        <v>8</v>
      </c>
      <c r="B9" s="17" t="s">
        <v>40</v>
      </c>
      <c r="C9" s="16">
        <v>3</v>
      </c>
      <c r="D9" s="39">
        <f t="shared" si="1"/>
        <v>0.0020833333333333333</v>
      </c>
      <c r="E9" s="5">
        <v>0.006180555555555556</v>
      </c>
      <c r="F9" s="40">
        <f t="shared" si="2"/>
        <v>0.004097222222222223</v>
      </c>
      <c r="G9" s="41">
        <f t="shared" si="3"/>
        <v>9</v>
      </c>
      <c r="H9" s="5">
        <v>0.030844907407407404</v>
      </c>
      <c r="I9" s="40">
        <f t="shared" si="4"/>
        <v>0.024664351851851847</v>
      </c>
      <c r="J9" s="41">
        <f t="shared" si="5"/>
        <v>8</v>
      </c>
      <c r="K9" s="5">
        <v>0.04560185185185186</v>
      </c>
      <c r="L9" s="40">
        <f t="shared" si="6"/>
        <v>0.014756944444444454</v>
      </c>
      <c r="M9" s="41">
        <f t="shared" si="7"/>
        <v>8</v>
      </c>
      <c r="N9" s="40">
        <f t="shared" si="8"/>
        <v>0.043518518518518526</v>
      </c>
      <c r="O9" s="41">
        <f t="shared" si="9"/>
        <v>8</v>
      </c>
      <c r="P9" s="42" t="str">
        <f t="shared" si="10"/>
        <v>Andrew Gibson</v>
      </c>
    </row>
    <row r="10" spans="1:16" ht="12.75">
      <c r="A10" s="41">
        <f t="shared" si="0"/>
        <v>9</v>
      </c>
      <c r="B10" s="17" t="s">
        <v>29</v>
      </c>
      <c r="C10" s="16">
        <v>0</v>
      </c>
      <c r="D10" s="39">
        <f t="shared" si="1"/>
        <v>0</v>
      </c>
      <c r="E10" s="5">
        <v>0.004155092592592593</v>
      </c>
      <c r="F10" s="40">
        <f t="shared" si="2"/>
        <v>0.004155092592592593</v>
      </c>
      <c r="G10" s="41">
        <f t="shared" si="3"/>
        <v>10</v>
      </c>
      <c r="H10" s="5">
        <v>0.03090277777777778</v>
      </c>
      <c r="I10" s="40">
        <f t="shared" si="4"/>
        <v>0.026747685185185187</v>
      </c>
      <c r="J10" s="41">
        <f t="shared" si="5"/>
        <v>10</v>
      </c>
      <c r="K10" s="5">
        <v>0.04585648148148148</v>
      </c>
      <c r="L10" s="40">
        <f t="shared" si="6"/>
        <v>0.014953703703703698</v>
      </c>
      <c r="M10" s="41">
        <f t="shared" si="7"/>
        <v>9</v>
      </c>
      <c r="N10" s="40">
        <f t="shared" si="8"/>
        <v>0.04585648148148148</v>
      </c>
      <c r="O10" s="41">
        <f t="shared" si="9"/>
        <v>9</v>
      </c>
      <c r="P10" s="42" t="str">
        <f t="shared" si="10"/>
        <v>Marie-Anne Fischer</v>
      </c>
    </row>
    <row r="11" spans="1:16" ht="12.75">
      <c r="A11" s="41">
        <f t="shared" si="0"/>
        <v>10</v>
      </c>
      <c r="B11" s="17" t="s">
        <v>38</v>
      </c>
      <c r="C11" s="16">
        <v>2</v>
      </c>
      <c r="D11" s="39">
        <f t="shared" si="1"/>
        <v>0.001388888888888889</v>
      </c>
      <c r="E11" s="5">
        <v>0.005416666666666667</v>
      </c>
      <c r="F11" s="40">
        <f t="shared" si="2"/>
        <v>0.004027777777777778</v>
      </c>
      <c r="G11" s="41">
        <f t="shared" si="3"/>
        <v>8</v>
      </c>
      <c r="H11" s="5">
        <v>0.031226851851851853</v>
      </c>
      <c r="I11" s="40">
        <f t="shared" si="4"/>
        <v>0.025810185185185186</v>
      </c>
      <c r="J11" s="41">
        <f t="shared" si="5"/>
        <v>9</v>
      </c>
      <c r="K11" s="5">
        <v>0.047337962962962964</v>
      </c>
      <c r="L11" s="40">
        <f t="shared" si="6"/>
        <v>0.01611111111111111</v>
      </c>
      <c r="M11" s="41">
        <f t="shared" si="7"/>
        <v>10</v>
      </c>
      <c r="N11" s="40">
        <f t="shared" si="8"/>
        <v>0.04594907407407407</v>
      </c>
      <c r="O11" s="41">
        <f t="shared" si="9"/>
        <v>10</v>
      </c>
      <c r="P11" s="42" t="str">
        <f t="shared" si="10"/>
        <v>Matt Davis</v>
      </c>
    </row>
  </sheetData>
  <conditionalFormatting sqref="F2:F11 I2:I11 L2:L11 N2:N11">
    <cfRule type="expression" priority="1" dxfId="1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N2" sqref="N2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4.140625" style="16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6.28125" style="7" customWidth="1"/>
    <col min="12" max="12" width="6.57421875" style="7" customWidth="1"/>
    <col min="13" max="13" width="5.00390625" style="7" customWidth="1"/>
    <col min="14" max="15" width="6.7109375" style="7" customWidth="1"/>
    <col min="16" max="16" width="5.00390625" style="7" customWidth="1"/>
    <col min="17" max="17" width="7.28125" style="7" customWidth="1"/>
    <col min="18" max="18" width="7.421875" style="7" customWidth="1"/>
    <col min="19" max="19" width="5.00390625" style="7" customWidth="1"/>
    <col min="20" max="20" width="6.7109375" style="7" customWidth="1"/>
    <col min="21" max="21" width="5.140625" style="7" customWidth="1"/>
    <col min="22" max="22" width="18.28125" style="16" customWidth="1"/>
    <col min="23" max="16384" width="8.8515625" style="16" customWidth="1"/>
  </cols>
  <sheetData>
    <row r="1" spans="1:22" ht="12.75">
      <c r="A1" s="14" t="s">
        <v>0</v>
      </c>
      <c r="B1" s="14" t="s">
        <v>1</v>
      </c>
      <c r="C1" s="14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4</v>
      </c>
      <c r="L1" s="2" t="s">
        <v>5</v>
      </c>
      <c r="M1" s="2" t="s">
        <v>22</v>
      </c>
      <c r="N1" s="2" t="s">
        <v>6</v>
      </c>
      <c r="O1" s="2" t="s">
        <v>7</v>
      </c>
      <c r="P1" s="2" t="s">
        <v>22</v>
      </c>
      <c r="Q1" s="2" t="s">
        <v>8</v>
      </c>
      <c r="R1" s="2" t="s">
        <v>9</v>
      </c>
      <c r="S1" s="2" t="s">
        <v>22</v>
      </c>
      <c r="T1" s="2" t="s">
        <v>10</v>
      </c>
      <c r="U1" s="15" t="s">
        <v>11</v>
      </c>
      <c r="V1" s="14" t="s">
        <v>1</v>
      </c>
    </row>
    <row r="2" spans="1:22" ht="12.75">
      <c r="A2" s="41">
        <f aca="true" t="shared" si="0" ref="A2:A8">U2</f>
        <v>1</v>
      </c>
      <c r="B2" s="17" t="s">
        <v>21</v>
      </c>
      <c r="C2" s="16">
        <v>7</v>
      </c>
      <c r="D2" s="39">
        <f aca="true" t="shared" si="1" ref="D2:D8">IF(ISBLANK($C2),"",TIMEVALUE("0:1")*C2)</f>
        <v>0.004861111111111111</v>
      </c>
      <c r="E2" s="5">
        <v>0.008425925925925925</v>
      </c>
      <c r="F2" s="40">
        <f aca="true" t="shared" si="2" ref="F2:F8">IF(E2="dnf","dnf",IF(ISBLANK(E2),"",E2-D2))</f>
        <v>0.003564814814814814</v>
      </c>
      <c r="G2" s="41">
        <f aca="true" t="shared" si="3" ref="G2:G8">IF(ISBLANK(E2),"",IF(E2="dnf","dnf",RANK(F2,F$2:F$16,1)))</f>
        <v>1</v>
      </c>
      <c r="H2" s="5">
        <v>0.02326388888888889</v>
      </c>
      <c r="I2" s="40">
        <f aca="true" t="shared" si="4" ref="I2:I8">IF(H2="dnf","dnf",IF(ISBLANK(H2),"",H2-E2))</f>
        <v>0.014837962962962964</v>
      </c>
      <c r="J2" s="41">
        <f aca="true" t="shared" si="5" ref="J2:J8">IF(ISBLANK(H2),"",IF(H2="dnf","dnf",RANK(I2,I$2:I$16,1)))</f>
        <v>2</v>
      </c>
      <c r="K2" s="5">
        <v>0.03136574074074074</v>
      </c>
      <c r="L2" s="40">
        <f aca="true" t="shared" si="6" ref="L2:L8">IF(K2="dnf","dnf",IF(ISBLANK(K2),"",K2-H2))</f>
        <v>0.008101851851851853</v>
      </c>
      <c r="M2" s="41">
        <f aca="true" t="shared" si="7" ref="M2:M8">IF(ISBLANK(K2),"",IF(K2="dnf","dnf",RANK(L2,L$2:L$16,1)))</f>
        <v>1</v>
      </c>
      <c r="N2" s="5">
        <v>0.03930555555555556</v>
      </c>
      <c r="O2" s="40">
        <f aca="true" t="shared" si="8" ref="O2:O8">IF(N2="dnf","dnf",IF(ISBLANK(N2),"",N2-K2))</f>
        <v>0.007939814814814816</v>
      </c>
      <c r="P2" s="41">
        <f aca="true" t="shared" si="9" ref="P2:P8">IF(ISBLANK(N2),"",IF(N2="dnf","dnf",RANK(O2,O$2:O$16,1)))</f>
        <v>2</v>
      </c>
      <c r="Q2" s="5">
        <v>0.0434375</v>
      </c>
      <c r="R2" s="40">
        <f aca="true" t="shared" si="10" ref="R2:R8">IF(Q2="dnf","dnf",IF(ISBLANK(Q2),"",Q2-N2))</f>
        <v>0.004131944444444438</v>
      </c>
      <c r="S2" s="41">
        <f aca="true" t="shared" si="11" ref="S2:S8">IF(ISBLANK(Q2),"",IF(Q2="dnf","dnf",RANK(R2,R$2:R$16,1)))</f>
        <v>1</v>
      </c>
      <c r="T2" s="40">
        <f aca="true" t="shared" si="12" ref="T2:T8">IF(Q2="dnf","dnf",IF(ISBLANK(Q2),"",F2+I2+L2+O2+R2))</f>
        <v>0.03857638888888888</v>
      </c>
      <c r="U2" s="41">
        <f aca="true" t="shared" si="13" ref="U2:U8">IF(ISBLANK(Q2),"",IF(Q2="dnf","dnf",RANK(T2,T$2:T$16,1)))</f>
        <v>1</v>
      </c>
      <c r="V2" s="42" t="str">
        <f aca="true" t="shared" si="14" ref="V2:V8">B2</f>
        <v>Crispin Hetherington</v>
      </c>
    </row>
    <row r="3" spans="1:22" ht="12.75">
      <c r="A3" s="41">
        <f t="shared" si="0"/>
        <v>2</v>
      </c>
      <c r="B3" s="17" t="s">
        <v>20</v>
      </c>
      <c r="C3" s="16">
        <v>6</v>
      </c>
      <c r="D3" s="39">
        <f t="shared" si="1"/>
        <v>0.004166666666666667</v>
      </c>
      <c r="E3" s="5">
        <v>0.007986111111111112</v>
      </c>
      <c r="F3" s="40">
        <f t="shared" si="2"/>
        <v>0.0038194444444444456</v>
      </c>
      <c r="G3" s="41">
        <f t="shared" si="3"/>
        <v>5</v>
      </c>
      <c r="H3" s="5">
        <v>0.022488425925925926</v>
      </c>
      <c r="I3" s="40">
        <f t="shared" si="4"/>
        <v>0.014502314814814813</v>
      </c>
      <c r="J3" s="41">
        <f t="shared" si="5"/>
        <v>1</v>
      </c>
      <c r="K3" s="5">
        <v>0.03163194444444444</v>
      </c>
      <c r="L3" s="40">
        <f t="shared" si="6"/>
        <v>0.009143518518518516</v>
      </c>
      <c r="M3" s="41">
        <f t="shared" si="7"/>
        <v>2</v>
      </c>
      <c r="N3" s="5">
        <v>0.03923611111111111</v>
      </c>
      <c r="O3" s="40">
        <f t="shared" si="8"/>
        <v>0.007604166666666669</v>
      </c>
      <c r="P3" s="41">
        <f t="shared" si="9"/>
        <v>1</v>
      </c>
      <c r="Q3" s="5">
        <v>0.04388888888888889</v>
      </c>
      <c r="R3" s="40">
        <f t="shared" si="10"/>
        <v>0.0046527777777777765</v>
      </c>
      <c r="S3" s="41">
        <f t="shared" si="11"/>
        <v>3</v>
      </c>
      <c r="T3" s="40">
        <f t="shared" si="12"/>
        <v>0.03972222222222222</v>
      </c>
      <c r="U3" s="41">
        <f t="shared" si="13"/>
        <v>2</v>
      </c>
      <c r="V3" s="42" t="str">
        <f t="shared" si="14"/>
        <v>Hanno Nickau</v>
      </c>
    </row>
    <row r="4" spans="1:22" ht="12.75">
      <c r="A4" s="41">
        <f t="shared" si="0"/>
        <v>3</v>
      </c>
      <c r="B4" s="17" t="s">
        <v>112</v>
      </c>
      <c r="C4" s="16">
        <v>3</v>
      </c>
      <c r="D4" s="39">
        <f t="shared" si="1"/>
        <v>0.0020833333333333333</v>
      </c>
      <c r="E4" s="5">
        <v>0.005706018518518519</v>
      </c>
      <c r="F4" s="40">
        <f t="shared" si="2"/>
        <v>0.003622685185185186</v>
      </c>
      <c r="G4" s="41">
        <f t="shared" si="3"/>
        <v>2</v>
      </c>
      <c r="H4" s="5">
        <v>0.02201388888888889</v>
      </c>
      <c r="I4" s="40">
        <f t="shared" si="4"/>
        <v>0.01630787037037037</v>
      </c>
      <c r="J4" s="41">
        <f t="shared" si="5"/>
        <v>4</v>
      </c>
      <c r="K4" s="5">
        <v>0.03127314814814815</v>
      </c>
      <c r="L4" s="40">
        <f t="shared" si="6"/>
        <v>0.009259259259259259</v>
      </c>
      <c r="M4" s="41">
        <f t="shared" si="7"/>
        <v>3</v>
      </c>
      <c r="N4" s="5">
        <v>0.03981481481481482</v>
      </c>
      <c r="O4" s="40">
        <f t="shared" si="8"/>
        <v>0.00854166666666667</v>
      </c>
      <c r="P4" s="41">
        <f t="shared" si="9"/>
        <v>3</v>
      </c>
      <c r="Q4" s="5">
        <v>0.04434027777777778</v>
      </c>
      <c r="R4" s="40">
        <f t="shared" si="10"/>
        <v>0.00452546296296296</v>
      </c>
      <c r="S4" s="41">
        <f t="shared" si="11"/>
        <v>2</v>
      </c>
      <c r="T4" s="40">
        <f t="shared" si="12"/>
        <v>0.042256944444444444</v>
      </c>
      <c r="U4" s="41">
        <f t="shared" si="13"/>
        <v>3</v>
      </c>
      <c r="V4" s="42" t="str">
        <f t="shared" si="14"/>
        <v>Paul Evans</v>
      </c>
    </row>
    <row r="5" spans="1:22" ht="12.75">
      <c r="A5" s="41">
        <f t="shared" si="0"/>
        <v>4</v>
      </c>
      <c r="B5" s="17" t="s">
        <v>120</v>
      </c>
      <c r="C5" s="16">
        <v>5</v>
      </c>
      <c r="D5" s="39">
        <f t="shared" si="1"/>
        <v>0.0034722222222222225</v>
      </c>
      <c r="E5" s="5">
        <v>0.007291666666666666</v>
      </c>
      <c r="F5" s="40">
        <f t="shared" si="2"/>
        <v>0.0038194444444444435</v>
      </c>
      <c r="G5" s="41">
        <f t="shared" si="3"/>
        <v>4</v>
      </c>
      <c r="H5" s="5">
        <v>0.024097222222222225</v>
      </c>
      <c r="I5" s="40">
        <f t="shared" si="4"/>
        <v>0.01680555555555556</v>
      </c>
      <c r="J5" s="41">
        <f t="shared" si="5"/>
        <v>6</v>
      </c>
      <c r="K5" s="5">
        <v>0.03415509259259259</v>
      </c>
      <c r="L5" s="40">
        <f t="shared" si="6"/>
        <v>0.010057870370370366</v>
      </c>
      <c r="M5" s="41">
        <f t="shared" si="7"/>
        <v>4</v>
      </c>
      <c r="N5" s="5">
        <v>0.04322916666666667</v>
      </c>
      <c r="O5" s="40">
        <f t="shared" si="8"/>
        <v>0.009074074074074082</v>
      </c>
      <c r="P5" s="41">
        <f t="shared" si="9"/>
        <v>5</v>
      </c>
      <c r="Q5" s="5">
        <v>0.047997685185185185</v>
      </c>
      <c r="R5" s="40">
        <f t="shared" si="10"/>
        <v>0.004768518518518512</v>
      </c>
      <c r="S5" s="41">
        <f t="shared" si="11"/>
        <v>4</v>
      </c>
      <c r="T5" s="40">
        <f t="shared" si="12"/>
        <v>0.04452546296296297</v>
      </c>
      <c r="U5" s="41">
        <f t="shared" si="13"/>
        <v>4</v>
      </c>
      <c r="V5" s="42" t="str">
        <f t="shared" si="14"/>
        <v>Julian Bradwell</v>
      </c>
    </row>
    <row r="6" spans="1:22" ht="12.75">
      <c r="A6" s="41">
        <f t="shared" si="0"/>
        <v>5</v>
      </c>
      <c r="B6" s="17" t="s">
        <v>121</v>
      </c>
      <c r="C6" s="16">
        <v>1</v>
      </c>
      <c r="D6" s="39">
        <f t="shared" si="1"/>
        <v>0.0006944444444444445</v>
      </c>
      <c r="E6" s="5">
        <v>0.004340277777777778</v>
      </c>
      <c r="F6" s="40">
        <f>IF(E6="dnf","dnf",IF(ISBLANK(E6),"",E6-D6))</f>
        <v>0.0036458333333333334</v>
      </c>
      <c r="G6" s="41">
        <f t="shared" si="3"/>
        <v>3</v>
      </c>
      <c r="H6" s="5">
        <v>0.020949074074074075</v>
      </c>
      <c r="I6" s="40">
        <f>IF(H6="dnf","dnf",IF(ISBLANK(H6),"",H6-E6))</f>
        <v>0.016608796296296295</v>
      </c>
      <c r="J6" s="41">
        <f t="shared" si="5"/>
        <v>5</v>
      </c>
      <c r="K6" s="5">
        <v>0.03137731481481481</v>
      </c>
      <c r="L6" s="40">
        <f>IF(K6="dnf","dnf",IF(ISBLANK(K6),"",K6-H6))</f>
        <v>0.010428240740740734</v>
      </c>
      <c r="M6" s="41">
        <f t="shared" si="7"/>
        <v>5</v>
      </c>
      <c r="N6" s="5">
        <v>0.04028935185185185</v>
      </c>
      <c r="O6" s="40">
        <f>IF(N6="dnf","dnf",IF(ISBLANK(N6),"",N6-K6))</f>
        <v>0.008912037037037038</v>
      </c>
      <c r="P6" s="41">
        <f t="shared" si="9"/>
        <v>4</v>
      </c>
      <c r="Q6" s="5">
        <v>0.045335648148148146</v>
      </c>
      <c r="R6" s="40">
        <f>IF(Q6="dnf","dnf",IF(ISBLANK(Q6),"",Q6-N6))</f>
        <v>0.005046296296296299</v>
      </c>
      <c r="S6" s="41">
        <f t="shared" si="11"/>
        <v>5</v>
      </c>
      <c r="T6" s="40">
        <f>IF(Q6="dnf","dnf",IF(ISBLANK(Q6),"",F6+I6+L6+O6+R6))</f>
        <v>0.0446412037037037</v>
      </c>
      <c r="U6" s="41">
        <f t="shared" si="13"/>
        <v>5</v>
      </c>
      <c r="V6" s="42" t="str">
        <f t="shared" si="14"/>
        <v>Martyn Morris</v>
      </c>
    </row>
    <row r="7" spans="1:22" ht="12.75">
      <c r="A7" s="41" t="str">
        <f t="shared" si="0"/>
        <v>dnf</v>
      </c>
      <c r="B7" s="17" t="s">
        <v>39</v>
      </c>
      <c r="C7" s="16">
        <v>2</v>
      </c>
      <c r="D7" s="39">
        <f t="shared" si="1"/>
        <v>0.001388888888888889</v>
      </c>
      <c r="E7" s="5">
        <v>0.005219907407407407</v>
      </c>
      <c r="F7" s="40">
        <f t="shared" si="2"/>
        <v>0.0038310185185185175</v>
      </c>
      <c r="G7" s="41">
        <f t="shared" si="3"/>
        <v>6</v>
      </c>
      <c r="H7" s="5">
        <v>0.021157407407407406</v>
      </c>
      <c r="I7" s="40">
        <f t="shared" si="4"/>
        <v>0.0159375</v>
      </c>
      <c r="J7" s="41">
        <f t="shared" si="5"/>
        <v>3</v>
      </c>
      <c r="K7" s="5" t="s">
        <v>12</v>
      </c>
      <c r="L7" s="40" t="str">
        <f t="shared" si="6"/>
        <v>dnf</v>
      </c>
      <c r="M7" s="41" t="str">
        <f t="shared" si="7"/>
        <v>dnf</v>
      </c>
      <c r="N7" s="5" t="s">
        <v>12</v>
      </c>
      <c r="O7" s="40" t="str">
        <f t="shared" si="8"/>
        <v>dnf</v>
      </c>
      <c r="P7" s="41" t="str">
        <f t="shared" si="9"/>
        <v>dnf</v>
      </c>
      <c r="Q7" s="5" t="s">
        <v>12</v>
      </c>
      <c r="R7" s="40" t="str">
        <f t="shared" si="10"/>
        <v>dnf</v>
      </c>
      <c r="S7" s="41" t="str">
        <f t="shared" si="11"/>
        <v>dnf</v>
      </c>
      <c r="T7" s="40" t="str">
        <f t="shared" si="12"/>
        <v>dnf</v>
      </c>
      <c r="U7" s="41" t="str">
        <f t="shared" si="13"/>
        <v>dnf</v>
      </c>
      <c r="V7" s="42" t="str">
        <f t="shared" si="14"/>
        <v>Andrea Demarchi</v>
      </c>
    </row>
    <row r="8" spans="1:22" ht="12.75">
      <c r="A8" s="41" t="str">
        <f t="shared" si="0"/>
        <v>dnf</v>
      </c>
      <c r="B8" s="17" t="s">
        <v>14</v>
      </c>
      <c r="C8" s="16">
        <v>4</v>
      </c>
      <c r="D8" s="39">
        <f t="shared" si="1"/>
        <v>0.002777777777777778</v>
      </c>
      <c r="E8" s="5">
        <v>0.007743055555555556</v>
      </c>
      <c r="F8" s="40">
        <f t="shared" si="2"/>
        <v>0.0049652777777777785</v>
      </c>
      <c r="G8" s="41">
        <f t="shared" si="3"/>
        <v>7</v>
      </c>
      <c r="H8" s="5">
        <v>0.025983796296296297</v>
      </c>
      <c r="I8" s="40">
        <f t="shared" si="4"/>
        <v>0.01824074074074074</v>
      </c>
      <c r="J8" s="41">
        <f t="shared" si="5"/>
        <v>7</v>
      </c>
      <c r="K8" s="5" t="s">
        <v>12</v>
      </c>
      <c r="L8" s="40" t="str">
        <f t="shared" si="6"/>
        <v>dnf</v>
      </c>
      <c r="M8" s="41" t="str">
        <f t="shared" si="7"/>
        <v>dnf</v>
      </c>
      <c r="N8" s="5" t="s">
        <v>12</v>
      </c>
      <c r="O8" s="40" t="str">
        <f t="shared" si="8"/>
        <v>dnf</v>
      </c>
      <c r="P8" s="41" t="str">
        <f t="shared" si="9"/>
        <v>dnf</v>
      </c>
      <c r="Q8" s="5" t="s">
        <v>12</v>
      </c>
      <c r="R8" s="40" t="str">
        <f t="shared" si="10"/>
        <v>dnf</v>
      </c>
      <c r="S8" s="41" t="str">
        <f t="shared" si="11"/>
        <v>dnf</v>
      </c>
      <c r="T8" s="40" t="str">
        <f t="shared" si="12"/>
        <v>dnf</v>
      </c>
      <c r="U8" s="41" t="str">
        <f t="shared" si="13"/>
        <v>dnf</v>
      </c>
      <c r="V8" s="42" t="str">
        <f t="shared" si="14"/>
        <v>Mike Dunmore</v>
      </c>
    </row>
  </sheetData>
  <conditionalFormatting sqref="F2:F8 I2:I8 R2:R8 T2:T8 L2:L8 O2:O8">
    <cfRule type="expression" priority="1" dxfId="1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D11" sqref="D11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4.140625" style="16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16" customWidth="1"/>
    <col min="17" max="16384" width="8.8515625" style="16" customWidth="1"/>
  </cols>
  <sheetData>
    <row r="1" spans="1:16" ht="12.75">
      <c r="A1" s="14" t="s">
        <v>0</v>
      </c>
      <c r="B1" s="14" t="s">
        <v>1</v>
      </c>
      <c r="C1" s="14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5" t="s">
        <v>11</v>
      </c>
      <c r="P1" s="14" t="s">
        <v>1</v>
      </c>
    </row>
    <row r="2" spans="1:16" ht="12.75">
      <c r="A2" s="41">
        <f aca="true" t="shared" si="0" ref="A2:A15">O2</f>
        <v>1</v>
      </c>
      <c r="B2" s="17" t="s">
        <v>19</v>
      </c>
      <c r="C2" s="16">
        <v>12</v>
      </c>
      <c r="D2" s="39">
        <f aca="true" t="shared" si="1" ref="D2:D15">IF(ISBLANK($C2),"",TIMEVALUE("0:1")*C2)</f>
        <v>0.008333333333333333</v>
      </c>
      <c r="E2" s="5">
        <v>0.012129629629629629</v>
      </c>
      <c r="F2" s="40">
        <f aca="true" t="shared" si="2" ref="F2:F15">IF(E2="dnf","dnf",IF(ISBLANK(E2),"",E2-D2))</f>
        <v>0.003796296296296296</v>
      </c>
      <c r="G2" s="41">
        <f aca="true" t="shared" si="3" ref="G2:G15">IF(ISBLANK(E2),"",IF(E2="dnf","dnf",RANK(F2,F$2:F$23,1)))</f>
        <v>3</v>
      </c>
      <c r="H2" s="5">
        <v>0.0334375</v>
      </c>
      <c r="I2" s="40">
        <f aca="true" t="shared" si="4" ref="I2:I15">IF(H2="dnf","dnf",IF(ISBLANK(H2),"",H2-E2))</f>
        <v>0.021307870370370373</v>
      </c>
      <c r="J2" s="41">
        <f aca="true" t="shared" si="5" ref="J2:J15">IF(ISBLANK(H2),"",IF(H2="dnf","dnf",RANK(I2,I$2:I$23,1)))</f>
        <v>1</v>
      </c>
      <c r="K2" s="5">
        <v>0.047407407407407405</v>
      </c>
      <c r="L2" s="40">
        <f aca="true" t="shared" si="6" ref="L2:L15">IF(K2="dnf","dnf",IF(ISBLANK(K2),"",K2-H2))</f>
        <v>0.013969907407407403</v>
      </c>
      <c r="M2" s="41">
        <f aca="true" t="shared" si="7" ref="M2:M15">IF(ISBLANK(K2),"",IF(K2="dnf","dnf",RANK(L2,L$2:L$23,1)))</f>
        <v>4</v>
      </c>
      <c r="N2" s="40">
        <f aca="true" t="shared" si="8" ref="N2:N15">IF(K2="dnf","dnf",IF(ISBLANK(K2),"",F2+I2+L2))</f>
        <v>0.039074074074074074</v>
      </c>
      <c r="O2" s="41">
        <f aca="true" t="shared" si="9" ref="O2:O15">IF(ISBLANK(K2),"",IF(K2="dnf","dnf",RANK(N2,N$2:N$23,1)))</f>
        <v>1</v>
      </c>
      <c r="P2" s="42" t="str">
        <f aca="true" t="shared" si="10" ref="P2:P15">B2</f>
        <v>Ben Johnson</v>
      </c>
    </row>
    <row r="3" spans="1:16" ht="12.75">
      <c r="A3" s="41">
        <f t="shared" si="0"/>
        <v>2</v>
      </c>
      <c r="B3" s="17" t="s">
        <v>20</v>
      </c>
      <c r="C3" s="16">
        <v>11</v>
      </c>
      <c r="D3" s="39">
        <f t="shared" si="1"/>
        <v>0.0076388888888888895</v>
      </c>
      <c r="E3" s="5">
        <v>0.011527777777777777</v>
      </c>
      <c r="F3" s="40">
        <f t="shared" si="2"/>
        <v>0.003888888888888888</v>
      </c>
      <c r="G3" s="41">
        <f t="shared" si="3"/>
        <v>4</v>
      </c>
      <c r="H3" s="5">
        <v>0.033715277777777775</v>
      </c>
      <c r="I3" s="40">
        <f t="shared" si="4"/>
        <v>0.0221875</v>
      </c>
      <c r="J3" s="41">
        <f t="shared" si="5"/>
        <v>2</v>
      </c>
      <c r="K3" s="5">
        <v>0.04729166666666667</v>
      </c>
      <c r="L3" s="40">
        <f t="shared" si="6"/>
        <v>0.013576388888888895</v>
      </c>
      <c r="M3" s="41">
        <f t="shared" si="7"/>
        <v>2</v>
      </c>
      <c r="N3" s="40">
        <f t="shared" si="8"/>
        <v>0.03965277777777778</v>
      </c>
      <c r="O3" s="41">
        <f t="shared" si="9"/>
        <v>2</v>
      </c>
      <c r="P3" s="42" t="str">
        <f t="shared" si="10"/>
        <v>Hanno Nickau</v>
      </c>
    </row>
    <row r="4" spans="1:16" ht="12.75">
      <c r="A4" s="41">
        <f t="shared" si="0"/>
        <v>3</v>
      </c>
      <c r="B4" s="17" t="s">
        <v>28</v>
      </c>
      <c r="C4" s="16">
        <v>8</v>
      </c>
      <c r="D4" s="39">
        <f t="shared" si="1"/>
        <v>0.005555555555555556</v>
      </c>
      <c r="E4" s="5">
        <v>0.009282407407407408</v>
      </c>
      <c r="F4" s="40">
        <f t="shared" si="2"/>
        <v>0.003726851851851852</v>
      </c>
      <c r="G4" s="41">
        <f t="shared" si="3"/>
        <v>1</v>
      </c>
      <c r="H4" s="5">
        <v>0.03210648148148148</v>
      </c>
      <c r="I4" s="40">
        <f t="shared" si="4"/>
        <v>0.022824074074074073</v>
      </c>
      <c r="J4" s="41">
        <f t="shared" si="5"/>
        <v>4</v>
      </c>
      <c r="K4" s="5">
        <v>0.04560185185185186</v>
      </c>
      <c r="L4" s="40">
        <f t="shared" si="6"/>
        <v>0.01349537037037038</v>
      </c>
      <c r="M4" s="41">
        <f t="shared" si="7"/>
        <v>1</v>
      </c>
      <c r="N4" s="40">
        <f t="shared" si="8"/>
        <v>0.0400462962962963</v>
      </c>
      <c r="O4" s="41">
        <f t="shared" si="9"/>
        <v>3</v>
      </c>
      <c r="P4" s="42" t="str">
        <f t="shared" si="10"/>
        <v>Andy Sears</v>
      </c>
    </row>
    <row r="5" spans="1:16" ht="12.75">
      <c r="A5" s="41">
        <f t="shared" si="0"/>
        <v>4</v>
      </c>
      <c r="B5" s="17" t="s">
        <v>31</v>
      </c>
      <c r="C5" s="16">
        <v>9</v>
      </c>
      <c r="D5" s="39">
        <f t="shared" si="1"/>
        <v>0.00625</v>
      </c>
      <c r="E5" s="5">
        <v>0.01042824074074074</v>
      </c>
      <c r="F5" s="40">
        <f t="shared" si="2"/>
        <v>0.004178240740740739</v>
      </c>
      <c r="G5" s="41">
        <f t="shared" si="3"/>
        <v>7</v>
      </c>
      <c r="H5" s="5">
        <v>0.032650462962962964</v>
      </c>
      <c r="I5" s="40">
        <f t="shared" si="4"/>
        <v>0.022222222222222227</v>
      </c>
      <c r="J5" s="41">
        <f t="shared" si="5"/>
        <v>3</v>
      </c>
      <c r="K5" s="5">
        <v>0.046851851851851846</v>
      </c>
      <c r="L5" s="40">
        <f t="shared" si="6"/>
        <v>0.014201388888888881</v>
      </c>
      <c r="M5" s="41">
        <f t="shared" si="7"/>
        <v>6</v>
      </c>
      <c r="N5" s="40">
        <f t="shared" si="8"/>
        <v>0.04060185185185185</v>
      </c>
      <c r="O5" s="41">
        <f t="shared" si="9"/>
        <v>4</v>
      </c>
      <c r="P5" s="42" t="str">
        <f t="shared" si="10"/>
        <v>John Clements</v>
      </c>
    </row>
    <row r="6" spans="1:16" ht="12.75">
      <c r="A6" s="41">
        <f t="shared" si="0"/>
        <v>5</v>
      </c>
      <c r="B6" s="17" t="s">
        <v>32</v>
      </c>
      <c r="C6" s="16">
        <v>5</v>
      </c>
      <c r="D6" s="39">
        <f t="shared" si="1"/>
        <v>0.0034722222222222225</v>
      </c>
      <c r="E6" s="5">
        <v>0.0075</v>
      </c>
      <c r="F6" s="40">
        <f t="shared" si="2"/>
        <v>0.004027777777777778</v>
      </c>
      <c r="G6" s="41">
        <f t="shared" si="3"/>
        <v>6</v>
      </c>
      <c r="H6" s="5">
        <v>0.0305787037037037</v>
      </c>
      <c r="I6" s="40">
        <f t="shared" si="4"/>
        <v>0.023078703703703702</v>
      </c>
      <c r="J6" s="41">
        <f t="shared" si="5"/>
        <v>5</v>
      </c>
      <c r="K6" s="5">
        <v>0.04473379629629629</v>
      </c>
      <c r="L6" s="40">
        <f t="shared" si="6"/>
        <v>0.01415509259259259</v>
      </c>
      <c r="M6" s="41">
        <f t="shared" si="7"/>
        <v>5</v>
      </c>
      <c r="N6" s="40">
        <f t="shared" si="8"/>
        <v>0.041261574074074076</v>
      </c>
      <c r="O6" s="41">
        <f t="shared" si="9"/>
        <v>5</v>
      </c>
      <c r="P6" s="42" t="str">
        <f t="shared" si="10"/>
        <v>Robbie Phillips</v>
      </c>
    </row>
    <row r="7" spans="1:16" ht="12.75">
      <c r="A7" s="41">
        <f t="shared" si="0"/>
        <v>6</v>
      </c>
      <c r="B7" s="17" t="s">
        <v>112</v>
      </c>
      <c r="C7" s="16">
        <v>7</v>
      </c>
      <c r="D7" s="39">
        <f t="shared" si="1"/>
        <v>0.004861111111111111</v>
      </c>
      <c r="E7" s="5">
        <v>0.008622685185185185</v>
      </c>
      <c r="F7" s="40">
        <f t="shared" si="2"/>
        <v>0.0037615740740740734</v>
      </c>
      <c r="G7" s="41">
        <f t="shared" si="3"/>
        <v>2</v>
      </c>
      <c r="H7" s="5">
        <v>0.032789351851851854</v>
      </c>
      <c r="I7" s="40">
        <f t="shared" si="4"/>
        <v>0.02416666666666667</v>
      </c>
      <c r="J7" s="41">
        <f t="shared" si="5"/>
        <v>6</v>
      </c>
      <c r="K7" s="5">
        <v>0.047002314814814816</v>
      </c>
      <c r="L7" s="40">
        <f t="shared" si="6"/>
        <v>0.014212962962962962</v>
      </c>
      <c r="M7" s="41">
        <f t="shared" si="7"/>
        <v>7</v>
      </c>
      <c r="N7" s="40">
        <f t="shared" si="8"/>
        <v>0.04214120370370371</v>
      </c>
      <c r="O7" s="41">
        <f t="shared" si="9"/>
        <v>6</v>
      </c>
      <c r="P7" s="42" t="str">
        <f t="shared" si="10"/>
        <v>Paul Evans</v>
      </c>
    </row>
    <row r="8" spans="1:16" ht="12.75">
      <c r="A8" s="41">
        <f t="shared" si="0"/>
        <v>6</v>
      </c>
      <c r="B8" s="17" t="s">
        <v>39</v>
      </c>
      <c r="C8" s="16">
        <v>10</v>
      </c>
      <c r="D8" s="39">
        <f t="shared" si="1"/>
        <v>0.006944444444444445</v>
      </c>
      <c r="E8" s="5">
        <v>0.010844907407407407</v>
      </c>
      <c r="F8" s="40">
        <f t="shared" si="2"/>
        <v>0.0039004629629629623</v>
      </c>
      <c r="G8" s="41">
        <f t="shared" si="3"/>
        <v>5</v>
      </c>
      <c r="H8" s="5">
        <v>0.03516203703703704</v>
      </c>
      <c r="I8" s="40">
        <f t="shared" si="4"/>
        <v>0.024317129629629633</v>
      </c>
      <c r="J8" s="41">
        <f t="shared" si="5"/>
        <v>7</v>
      </c>
      <c r="K8" s="5">
        <v>0.04908564814814815</v>
      </c>
      <c r="L8" s="40">
        <f t="shared" si="6"/>
        <v>0.013923611111111109</v>
      </c>
      <c r="M8" s="41">
        <f t="shared" si="7"/>
        <v>3</v>
      </c>
      <c r="N8" s="40">
        <f t="shared" si="8"/>
        <v>0.04214120370370371</v>
      </c>
      <c r="O8" s="41">
        <f t="shared" si="9"/>
        <v>6</v>
      </c>
      <c r="P8" s="42" t="str">
        <f t="shared" si="10"/>
        <v>Andrea Demarchi</v>
      </c>
    </row>
    <row r="9" spans="1:16" ht="12.75">
      <c r="A9" s="41">
        <f t="shared" si="0"/>
        <v>8</v>
      </c>
      <c r="B9" s="17" t="s">
        <v>38</v>
      </c>
      <c r="C9" s="16">
        <v>4</v>
      </c>
      <c r="D9" s="39">
        <f t="shared" si="1"/>
        <v>0.002777777777777778</v>
      </c>
      <c r="E9" s="5">
        <v>0.0069560185185185185</v>
      </c>
      <c r="F9" s="40">
        <f t="shared" si="2"/>
        <v>0.004178240740740741</v>
      </c>
      <c r="G9" s="41">
        <f t="shared" si="3"/>
        <v>8</v>
      </c>
      <c r="H9" s="5">
        <v>0.03344907407407407</v>
      </c>
      <c r="I9" s="40">
        <f t="shared" si="4"/>
        <v>0.02649305555555555</v>
      </c>
      <c r="J9" s="41">
        <f t="shared" si="5"/>
        <v>8</v>
      </c>
      <c r="K9" s="5">
        <v>0.04936342592592593</v>
      </c>
      <c r="L9" s="40">
        <f t="shared" si="6"/>
        <v>0.01591435185185186</v>
      </c>
      <c r="M9" s="41">
        <f t="shared" si="7"/>
        <v>9</v>
      </c>
      <c r="N9" s="40">
        <f t="shared" si="8"/>
        <v>0.046585648148148154</v>
      </c>
      <c r="O9" s="41">
        <f t="shared" si="9"/>
        <v>8</v>
      </c>
      <c r="P9" s="42" t="str">
        <f t="shared" si="10"/>
        <v>Matt Davis</v>
      </c>
    </row>
    <row r="10" spans="1:16" ht="12.75">
      <c r="A10" s="41">
        <f t="shared" si="0"/>
        <v>9</v>
      </c>
      <c r="B10" s="17" t="s">
        <v>29</v>
      </c>
      <c r="C10" s="16">
        <v>1</v>
      </c>
      <c r="D10" s="39">
        <f t="shared" si="1"/>
        <v>0.0006944444444444445</v>
      </c>
      <c r="E10" s="5">
        <v>0.005046296296296296</v>
      </c>
      <c r="F10" s="40">
        <f t="shared" si="2"/>
        <v>0.0043518518518518515</v>
      </c>
      <c r="G10" s="41">
        <f t="shared" si="3"/>
        <v>9</v>
      </c>
      <c r="H10" s="5">
        <v>0.0324537037037037</v>
      </c>
      <c r="I10" s="40">
        <f t="shared" si="4"/>
        <v>0.027407407407407405</v>
      </c>
      <c r="J10" s="41">
        <f t="shared" si="5"/>
        <v>9</v>
      </c>
      <c r="K10" s="5">
        <v>0.04822916666666666</v>
      </c>
      <c r="L10" s="40">
        <f t="shared" si="6"/>
        <v>0.015775462962962963</v>
      </c>
      <c r="M10" s="41">
        <f t="shared" si="7"/>
        <v>8</v>
      </c>
      <c r="N10" s="40">
        <f t="shared" si="8"/>
        <v>0.04753472222222222</v>
      </c>
      <c r="O10" s="41">
        <f t="shared" si="9"/>
        <v>9</v>
      </c>
      <c r="P10" s="42" t="str">
        <f t="shared" si="10"/>
        <v>Marie-Anne Fischer</v>
      </c>
    </row>
    <row r="11" spans="1:16" ht="12.75">
      <c r="A11" s="41">
        <f>O11</f>
        <v>10</v>
      </c>
      <c r="B11" s="17" t="s">
        <v>113</v>
      </c>
      <c r="C11" s="16">
        <v>0</v>
      </c>
      <c r="D11" s="39">
        <f>IF(ISBLANK($C11),"",TIMEVALUE("0:1")*C11-TIMEVALUE("0:0:10"))</f>
        <v>-0.00011574074074074073</v>
      </c>
      <c r="E11" s="5">
        <v>0.004398148148148148</v>
      </c>
      <c r="F11" s="40">
        <f t="shared" si="2"/>
        <v>0.004513888888888889</v>
      </c>
      <c r="G11" s="41">
        <f t="shared" si="3"/>
        <v>10</v>
      </c>
      <c r="H11" s="5">
        <v>0.03416666666666667</v>
      </c>
      <c r="I11" s="40">
        <f t="shared" si="4"/>
        <v>0.029768518518518524</v>
      </c>
      <c r="J11" s="41">
        <f t="shared" si="5"/>
        <v>10</v>
      </c>
      <c r="K11" s="5">
        <v>0.050381944444444444</v>
      </c>
      <c r="L11" s="40">
        <f t="shared" si="6"/>
        <v>0.016215277777777773</v>
      </c>
      <c r="M11" s="41">
        <f t="shared" si="7"/>
        <v>10</v>
      </c>
      <c r="N11" s="40">
        <f t="shared" si="8"/>
        <v>0.05049768518518519</v>
      </c>
      <c r="O11" s="41">
        <f t="shared" si="9"/>
        <v>10</v>
      </c>
      <c r="P11" s="42" t="str">
        <f t="shared" si="10"/>
        <v>Sue Helm</v>
      </c>
    </row>
    <row r="12" spans="1:16" ht="12.75">
      <c r="A12" s="41">
        <f t="shared" si="0"/>
      </c>
      <c r="B12" s="17"/>
      <c r="D12" s="39">
        <f t="shared" si="1"/>
      </c>
      <c r="E12" s="5"/>
      <c r="F12" s="40">
        <f t="shared" si="2"/>
      </c>
      <c r="G12" s="41">
        <f t="shared" si="3"/>
      </c>
      <c r="H12" s="5"/>
      <c r="I12" s="40">
        <f t="shared" si="4"/>
      </c>
      <c r="J12" s="41">
        <f t="shared" si="5"/>
      </c>
      <c r="K12" s="5"/>
      <c r="L12" s="40">
        <f t="shared" si="6"/>
      </c>
      <c r="M12" s="41">
        <f t="shared" si="7"/>
      </c>
      <c r="N12" s="40">
        <f t="shared" si="8"/>
      </c>
      <c r="O12" s="41">
        <f t="shared" si="9"/>
      </c>
      <c r="P12" s="42">
        <f t="shared" si="10"/>
        <v>0</v>
      </c>
    </row>
    <row r="13" spans="1:16" ht="12.75">
      <c r="A13" s="41">
        <f t="shared" si="0"/>
      </c>
      <c r="B13" s="17"/>
      <c r="D13" s="39">
        <f t="shared" si="1"/>
      </c>
      <c r="E13" s="5"/>
      <c r="F13" s="40">
        <f t="shared" si="2"/>
      </c>
      <c r="G13" s="41">
        <f t="shared" si="3"/>
      </c>
      <c r="H13" s="5"/>
      <c r="I13" s="40">
        <f t="shared" si="4"/>
      </c>
      <c r="J13" s="41">
        <f t="shared" si="5"/>
      </c>
      <c r="K13" s="5"/>
      <c r="L13" s="40">
        <f t="shared" si="6"/>
      </c>
      <c r="M13" s="41">
        <f t="shared" si="7"/>
      </c>
      <c r="N13" s="40">
        <f t="shared" si="8"/>
      </c>
      <c r="O13" s="41">
        <f t="shared" si="9"/>
      </c>
      <c r="P13" s="42">
        <f t="shared" si="10"/>
        <v>0</v>
      </c>
    </row>
    <row r="14" spans="1:16" ht="12.75">
      <c r="A14" s="41">
        <f t="shared" si="0"/>
      </c>
      <c r="B14" s="17"/>
      <c r="D14" s="39">
        <f t="shared" si="1"/>
      </c>
      <c r="E14" s="5"/>
      <c r="F14" s="40">
        <f t="shared" si="2"/>
      </c>
      <c r="G14" s="41">
        <f t="shared" si="3"/>
      </c>
      <c r="H14" s="5"/>
      <c r="I14" s="40">
        <f t="shared" si="4"/>
      </c>
      <c r="J14" s="41">
        <f t="shared" si="5"/>
      </c>
      <c r="K14" s="5"/>
      <c r="L14" s="40">
        <f t="shared" si="6"/>
      </c>
      <c r="M14" s="41">
        <f t="shared" si="7"/>
      </c>
      <c r="N14" s="40">
        <f t="shared" si="8"/>
      </c>
      <c r="O14" s="41">
        <f t="shared" si="9"/>
      </c>
      <c r="P14" s="42">
        <f t="shared" si="10"/>
        <v>0</v>
      </c>
    </row>
    <row r="15" spans="1:16" ht="12.75">
      <c r="A15" s="41">
        <f t="shared" si="0"/>
      </c>
      <c r="B15" s="17"/>
      <c r="D15" s="39">
        <f t="shared" si="1"/>
      </c>
      <c r="E15" s="5"/>
      <c r="F15" s="40">
        <f t="shared" si="2"/>
      </c>
      <c r="G15" s="41">
        <f t="shared" si="3"/>
      </c>
      <c r="H15" s="5"/>
      <c r="I15" s="40">
        <f t="shared" si="4"/>
      </c>
      <c r="J15" s="41">
        <f t="shared" si="5"/>
      </c>
      <c r="K15" s="5"/>
      <c r="L15" s="40">
        <f t="shared" si="6"/>
      </c>
      <c r="M15" s="41">
        <f t="shared" si="7"/>
      </c>
      <c r="N15" s="40">
        <f t="shared" si="8"/>
      </c>
      <c r="O15" s="41">
        <f t="shared" si="9"/>
      </c>
      <c r="P15" s="42">
        <f t="shared" si="10"/>
        <v>0</v>
      </c>
    </row>
  </sheetData>
  <conditionalFormatting sqref="F2:F15 I2:I15 L2:L15 N2:N15">
    <cfRule type="expression" priority="1" dxfId="1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D2" sqref="D2"/>
    </sheetView>
  </sheetViews>
  <sheetFormatPr defaultColWidth="9.140625" defaultRowHeight="12.75"/>
  <cols>
    <col min="1" max="1" width="5.7109375" style="16" customWidth="1"/>
    <col min="2" max="2" width="32.28125" style="16" customWidth="1"/>
    <col min="3" max="9" width="9.140625" style="7" customWidth="1"/>
    <col min="10" max="10" width="5.140625" style="7" customWidth="1"/>
    <col min="11" max="16384" width="8.8515625" style="16" customWidth="1"/>
  </cols>
  <sheetData>
    <row r="1" spans="1:10" ht="15" customHeight="1">
      <c r="A1" s="47" t="s">
        <v>0</v>
      </c>
      <c r="B1" s="47" t="s">
        <v>1</v>
      </c>
      <c r="C1" s="48" t="s">
        <v>103</v>
      </c>
      <c r="D1" s="48" t="s">
        <v>104</v>
      </c>
      <c r="E1" s="48" t="s">
        <v>118</v>
      </c>
      <c r="F1" s="48" t="s">
        <v>117</v>
      </c>
      <c r="G1" s="48" t="s">
        <v>119</v>
      </c>
      <c r="H1" s="48" t="s">
        <v>106</v>
      </c>
      <c r="I1" s="48" t="s">
        <v>10</v>
      </c>
      <c r="J1" s="49" t="s">
        <v>11</v>
      </c>
    </row>
    <row r="2" spans="1:10" ht="25.5" customHeight="1">
      <c r="A2" s="37"/>
      <c r="B2" s="31"/>
      <c r="C2" s="33">
        <v>0.0006944444444444445</v>
      </c>
      <c r="D2" s="33"/>
      <c r="E2" s="33"/>
      <c r="F2" s="33"/>
      <c r="G2" s="33"/>
      <c r="H2" s="33"/>
      <c r="I2" s="35"/>
      <c r="J2" s="37"/>
    </row>
    <row r="3" spans="1:10" ht="25.5" customHeight="1">
      <c r="A3" s="37"/>
      <c r="B3" s="31"/>
      <c r="C3" s="33">
        <f>C2+TIMEVALUE("0:1")</f>
        <v>0.001388888888888889</v>
      </c>
      <c r="D3" s="33"/>
      <c r="E3" s="33"/>
      <c r="F3" s="33"/>
      <c r="G3" s="33"/>
      <c r="H3" s="33"/>
      <c r="I3" s="35"/>
      <c r="J3" s="37"/>
    </row>
    <row r="4" spans="1:10" ht="25.5" customHeight="1">
      <c r="A4" s="37"/>
      <c r="B4" s="31"/>
      <c r="C4" s="33">
        <f aca="true" t="shared" si="0" ref="C4:C31">C3+TIMEVALUE("0:1")</f>
        <v>0.0020833333333333333</v>
      </c>
      <c r="D4" s="33"/>
      <c r="E4" s="33"/>
      <c r="F4" s="33"/>
      <c r="G4" s="33"/>
      <c r="H4" s="33"/>
      <c r="I4" s="35"/>
      <c r="J4" s="37"/>
    </row>
    <row r="5" spans="1:10" ht="25.5" customHeight="1">
      <c r="A5" s="37"/>
      <c r="B5" s="31"/>
      <c r="C5" s="33">
        <f t="shared" si="0"/>
        <v>0.002777777777777778</v>
      </c>
      <c r="D5" s="33"/>
      <c r="E5" s="33"/>
      <c r="F5" s="33"/>
      <c r="G5" s="33"/>
      <c r="H5" s="33"/>
      <c r="I5" s="35"/>
      <c r="J5" s="37"/>
    </row>
    <row r="6" spans="1:10" ht="25.5" customHeight="1">
      <c r="A6" s="37"/>
      <c r="B6" s="31"/>
      <c r="C6" s="33">
        <f t="shared" si="0"/>
        <v>0.0034722222222222225</v>
      </c>
      <c r="D6" s="33"/>
      <c r="E6" s="33"/>
      <c r="F6" s="33"/>
      <c r="G6" s="33"/>
      <c r="H6" s="33"/>
      <c r="I6" s="35"/>
      <c r="J6" s="37"/>
    </row>
    <row r="7" spans="1:10" ht="25.5" customHeight="1">
      <c r="A7" s="37"/>
      <c r="B7" s="31"/>
      <c r="C7" s="33">
        <f t="shared" si="0"/>
        <v>0.004166666666666667</v>
      </c>
      <c r="D7" s="33"/>
      <c r="E7" s="33"/>
      <c r="F7" s="33"/>
      <c r="G7" s="33"/>
      <c r="H7" s="33"/>
      <c r="I7" s="35"/>
      <c r="J7" s="37"/>
    </row>
    <row r="8" spans="1:10" ht="25.5" customHeight="1">
      <c r="A8" s="37"/>
      <c r="B8" s="31"/>
      <c r="C8" s="33">
        <f t="shared" si="0"/>
        <v>0.004861111111111111</v>
      </c>
      <c r="D8" s="33"/>
      <c r="E8" s="33"/>
      <c r="F8" s="33"/>
      <c r="G8" s="33"/>
      <c r="H8" s="33"/>
      <c r="I8" s="35"/>
      <c r="J8" s="37"/>
    </row>
    <row r="9" spans="1:10" ht="25.5" customHeight="1">
      <c r="A9" s="37"/>
      <c r="B9" s="31"/>
      <c r="C9" s="33">
        <f t="shared" si="0"/>
        <v>0.005555555555555556</v>
      </c>
      <c r="D9" s="33"/>
      <c r="E9" s="33"/>
      <c r="F9" s="33"/>
      <c r="G9" s="33"/>
      <c r="H9" s="33"/>
      <c r="I9" s="35"/>
      <c r="J9" s="37"/>
    </row>
    <row r="10" spans="1:10" ht="25.5" customHeight="1">
      <c r="A10" s="37"/>
      <c r="B10" s="31"/>
      <c r="C10" s="33">
        <f t="shared" si="0"/>
        <v>0.00625</v>
      </c>
      <c r="D10" s="33"/>
      <c r="E10" s="33"/>
      <c r="F10" s="33"/>
      <c r="G10" s="33"/>
      <c r="H10" s="33"/>
      <c r="I10" s="35"/>
      <c r="J10" s="37"/>
    </row>
    <row r="11" spans="1:10" ht="25.5" customHeight="1">
      <c r="A11" s="37"/>
      <c r="B11" s="31"/>
      <c r="C11" s="33">
        <f t="shared" si="0"/>
        <v>0.006944444444444445</v>
      </c>
      <c r="D11" s="33"/>
      <c r="E11" s="33"/>
      <c r="F11" s="33"/>
      <c r="G11" s="33"/>
      <c r="H11" s="33"/>
      <c r="I11" s="35"/>
      <c r="J11" s="37"/>
    </row>
    <row r="12" spans="1:10" ht="25.5" customHeight="1">
      <c r="A12" s="37"/>
      <c r="B12" s="31"/>
      <c r="C12" s="33">
        <f t="shared" si="0"/>
        <v>0.0076388888888888895</v>
      </c>
      <c r="D12" s="33"/>
      <c r="E12" s="33"/>
      <c r="F12" s="33"/>
      <c r="G12" s="33"/>
      <c r="H12" s="33"/>
      <c r="I12" s="35"/>
      <c r="J12" s="37"/>
    </row>
    <row r="13" spans="1:10" ht="25.5" customHeight="1">
      <c r="A13" s="37"/>
      <c r="B13" s="31"/>
      <c r="C13" s="33">
        <f t="shared" si="0"/>
        <v>0.008333333333333333</v>
      </c>
      <c r="D13" s="33"/>
      <c r="E13" s="33"/>
      <c r="F13" s="33"/>
      <c r="G13" s="33"/>
      <c r="H13" s="33"/>
      <c r="I13" s="35"/>
      <c r="J13" s="37"/>
    </row>
    <row r="14" spans="1:10" ht="25.5" customHeight="1">
      <c r="A14" s="37"/>
      <c r="B14" s="31"/>
      <c r="C14" s="33">
        <f t="shared" si="0"/>
        <v>0.009027777777777777</v>
      </c>
      <c r="D14" s="33"/>
      <c r="E14" s="33"/>
      <c r="F14" s="33"/>
      <c r="G14" s="33"/>
      <c r="H14" s="33"/>
      <c r="I14" s="35"/>
      <c r="J14" s="37"/>
    </row>
    <row r="15" spans="1:10" ht="25.5" customHeight="1">
      <c r="A15" s="37"/>
      <c r="B15" s="31"/>
      <c r="C15" s="33">
        <f t="shared" si="0"/>
        <v>0.00972222222222222</v>
      </c>
      <c r="D15" s="33"/>
      <c r="E15" s="33"/>
      <c r="F15" s="33"/>
      <c r="G15" s="33"/>
      <c r="H15" s="33"/>
      <c r="I15" s="35"/>
      <c r="J15" s="37"/>
    </row>
    <row r="16" spans="1:10" ht="25.5" customHeight="1">
      <c r="A16" s="38"/>
      <c r="B16" s="32"/>
      <c r="C16" s="33">
        <f t="shared" si="0"/>
        <v>0.010416666666666664</v>
      </c>
      <c r="D16" s="34"/>
      <c r="E16" s="34"/>
      <c r="F16" s="34"/>
      <c r="G16" s="34"/>
      <c r="H16" s="34"/>
      <c r="I16" s="36"/>
      <c r="J16" s="36"/>
    </row>
    <row r="17" spans="1:10" ht="25.5" customHeight="1">
      <c r="A17" s="38"/>
      <c r="B17" s="32"/>
      <c r="C17" s="33">
        <f t="shared" si="0"/>
        <v>0.011111111111111108</v>
      </c>
      <c r="D17" s="34"/>
      <c r="E17" s="34"/>
      <c r="F17" s="34"/>
      <c r="G17" s="34"/>
      <c r="H17" s="34"/>
      <c r="I17" s="36"/>
      <c r="J17" s="36"/>
    </row>
    <row r="18" spans="1:10" ht="25.5" customHeight="1">
      <c r="A18" s="38"/>
      <c r="B18" s="32"/>
      <c r="C18" s="33">
        <f t="shared" si="0"/>
        <v>0.011805555555555552</v>
      </c>
      <c r="D18" s="34"/>
      <c r="E18" s="34"/>
      <c r="F18" s="34"/>
      <c r="G18" s="34"/>
      <c r="H18" s="34"/>
      <c r="I18" s="36"/>
      <c r="J18" s="36"/>
    </row>
    <row r="19" spans="1:10" ht="25.5" customHeight="1">
      <c r="A19" s="38"/>
      <c r="B19" s="32"/>
      <c r="C19" s="33">
        <f t="shared" si="0"/>
        <v>0.012499999999999995</v>
      </c>
      <c r="D19" s="34"/>
      <c r="E19" s="34"/>
      <c r="F19" s="34"/>
      <c r="G19" s="34"/>
      <c r="H19" s="34"/>
      <c r="I19" s="36"/>
      <c r="J19" s="36"/>
    </row>
    <row r="20" spans="1:10" ht="25.5" customHeight="1">
      <c r="A20" s="38"/>
      <c r="B20" s="32"/>
      <c r="C20" s="33">
        <f t="shared" si="0"/>
        <v>0.01319444444444444</v>
      </c>
      <c r="D20" s="34"/>
      <c r="E20" s="34"/>
      <c r="F20" s="34"/>
      <c r="G20" s="34"/>
      <c r="H20" s="34"/>
      <c r="I20" s="36"/>
      <c r="J20" s="36"/>
    </row>
    <row r="21" spans="1:10" ht="25.5" customHeight="1">
      <c r="A21" s="38"/>
      <c r="B21" s="32"/>
      <c r="C21" s="33">
        <f t="shared" si="0"/>
        <v>0.013888888888888883</v>
      </c>
      <c r="D21" s="34"/>
      <c r="E21" s="34"/>
      <c r="F21" s="34"/>
      <c r="G21" s="34"/>
      <c r="H21" s="34"/>
      <c r="I21" s="36"/>
      <c r="J21" s="36"/>
    </row>
    <row r="22" spans="1:10" ht="25.5" customHeight="1">
      <c r="A22" s="38"/>
      <c r="B22" s="32"/>
      <c r="C22" s="33">
        <f t="shared" si="0"/>
        <v>0.014583333333333327</v>
      </c>
      <c r="D22" s="34"/>
      <c r="E22" s="34"/>
      <c r="F22" s="34"/>
      <c r="G22" s="34"/>
      <c r="H22" s="34"/>
      <c r="I22" s="36"/>
      <c r="J22" s="36"/>
    </row>
    <row r="23" spans="1:10" ht="25.5" customHeight="1">
      <c r="A23" s="38"/>
      <c r="B23" s="32"/>
      <c r="C23" s="33">
        <f t="shared" si="0"/>
        <v>0.01527777777777777</v>
      </c>
      <c r="D23" s="34"/>
      <c r="E23" s="34"/>
      <c r="F23" s="34"/>
      <c r="G23" s="34"/>
      <c r="H23" s="34"/>
      <c r="I23" s="36"/>
      <c r="J23" s="36"/>
    </row>
    <row r="24" spans="1:10" ht="25.5" customHeight="1">
      <c r="A24" s="38"/>
      <c r="B24" s="32"/>
      <c r="C24" s="33">
        <f t="shared" si="0"/>
        <v>0.015972222222222214</v>
      </c>
      <c r="D24" s="34"/>
      <c r="E24" s="34"/>
      <c r="F24" s="34"/>
      <c r="G24" s="34"/>
      <c r="H24" s="34"/>
      <c r="I24" s="36"/>
      <c r="J24" s="36"/>
    </row>
    <row r="25" spans="1:10" ht="25.5" customHeight="1">
      <c r="A25" s="38"/>
      <c r="B25" s="32"/>
      <c r="C25" s="33">
        <f t="shared" si="0"/>
        <v>0.01666666666666666</v>
      </c>
      <c r="D25" s="34"/>
      <c r="E25" s="34"/>
      <c r="F25" s="34"/>
      <c r="G25" s="34"/>
      <c r="H25" s="34"/>
      <c r="I25" s="36"/>
      <c r="J25" s="36"/>
    </row>
    <row r="26" spans="1:10" ht="25.5" customHeight="1">
      <c r="A26" s="38"/>
      <c r="B26" s="32"/>
      <c r="C26" s="33">
        <f t="shared" si="0"/>
        <v>0.017361111111111105</v>
      </c>
      <c r="D26" s="34"/>
      <c r="E26" s="34"/>
      <c r="F26" s="34"/>
      <c r="G26" s="34"/>
      <c r="H26" s="34"/>
      <c r="I26" s="36"/>
      <c r="J26" s="36"/>
    </row>
    <row r="27" spans="1:10" ht="25.5" customHeight="1">
      <c r="A27" s="38"/>
      <c r="B27" s="32"/>
      <c r="C27" s="33">
        <f t="shared" si="0"/>
        <v>0.01805555555555555</v>
      </c>
      <c r="D27" s="34"/>
      <c r="E27" s="34"/>
      <c r="F27" s="34"/>
      <c r="G27" s="34"/>
      <c r="H27" s="34"/>
      <c r="I27" s="36"/>
      <c r="J27" s="36"/>
    </row>
    <row r="28" spans="1:10" ht="25.5" customHeight="1">
      <c r="A28" s="38"/>
      <c r="B28" s="32"/>
      <c r="C28" s="33">
        <f t="shared" si="0"/>
        <v>0.018749999999999996</v>
      </c>
      <c r="D28" s="34"/>
      <c r="E28" s="34"/>
      <c r="F28" s="34"/>
      <c r="G28" s="34"/>
      <c r="H28" s="34"/>
      <c r="I28" s="36"/>
      <c r="J28" s="36"/>
    </row>
    <row r="29" spans="1:10" ht="25.5" customHeight="1">
      <c r="A29" s="38"/>
      <c r="B29" s="32"/>
      <c r="C29" s="33">
        <f t="shared" si="0"/>
        <v>0.01944444444444444</v>
      </c>
      <c r="D29" s="34"/>
      <c r="E29" s="34"/>
      <c r="F29" s="34"/>
      <c r="G29" s="34"/>
      <c r="H29" s="34"/>
      <c r="I29" s="36"/>
      <c r="J29" s="36"/>
    </row>
    <row r="30" spans="1:10" ht="25.5" customHeight="1">
      <c r="A30" s="38"/>
      <c r="B30" s="32"/>
      <c r="C30" s="33">
        <f t="shared" si="0"/>
        <v>0.020138888888888887</v>
      </c>
      <c r="D30" s="34"/>
      <c r="E30" s="34"/>
      <c r="F30" s="34"/>
      <c r="G30" s="34"/>
      <c r="H30" s="34"/>
      <c r="I30" s="36"/>
      <c r="J30" s="36"/>
    </row>
    <row r="31" spans="1:10" ht="25.5" customHeight="1">
      <c r="A31" s="38"/>
      <c r="B31" s="32"/>
      <c r="C31" s="33">
        <f t="shared" si="0"/>
        <v>0.020833333333333332</v>
      </c>
      <c r="D31" s="34"/>
      <c r="E31" s="34"/>
      <c r="F31" s="34"/>
      <c r="G31" s="34"/>
      <c r="H31" s="34"/>
      <c r="I31" s="36"/>
      <c r="J31" s="36"/>
    </row>
  </sheetData>
  <conditionalFormatting sqref="I2:I15">
    <cfRule type="expression" priority="1" dxfId="1" stopIfTrue="1">
      <formula>J2=1</formula>
    </cfRule>
  </conditionalFormatting>
  <printOptions/>
  <pageMargins left="0.2755905511811024" right="0.2755905511811024" top="0.7086614173228347" bottom="0.5118110236220472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C1" sqref="C1:C16384"/>
    </sheetView>
  </sheetViews>
  <sheetFormatPr defaultColWidth="9.140625" defaultRowHeight="12.75"/>
  <cols>
    <col min="1" max="1" width="5.7109375" style="16" customWidth="1"/>
    <col min="2" max="2" width="31.8515625" style="16" customWidth="1"/>
    <col min="3" max="5" width="9.28125" style="7" customWidth="1"/>
    <col min="6" max="6" width="5.00390625" style="7" customWidth="1"/>
    <col min="7" max="8" width="9.28125" style="7" customWidth="1"/>
    <col min="9" max="9" width="5.00390625" style="7" customWidth="1"/>
    <col min="10" max="11" width="9.28125" style="7" customWidth="1"/>
    <col min="12" max="12" width="5.00390625" style="7" customWidth="1"/>
    <col min="13" max="13" width="9.28125" style="7" customWidth="1"/>
    <col min="14" max="14" width="5.140625" style="7" customWidth="1"/>
    <col min="15" max="16384" width="8.8515625" style="16" customWidth="1"/>
  </cols>
  <sheetData>
    <row r="1" spans="1:14" ht="15" customHeight="1">
      <c r="A1" s="28" t="s">
        <v>0</v>
      </c>
      <c r="B1" s="28" t="s">
        <v>1</v>
      </c>
      <c r="C1" s="29" t="s">
        <v>103</v>
      </c>
      <c r="D1" s="29" t="s">
        <v>104</v>
      </c>
      <c r="E1" s="29" t="s">
        <v>5</v>
      </c>
      <c r="F1" s="29" t="s">
        <v>22</v>
      </c>
      <c r="G1" s="29" t="s">
        <v>105</v>
      </c>
      <c r="H1" s="29" t="s">
        <v>7</v>
      </c>
      <c r="I1" s="29" t="s">
        <v>22</v>
      </c>
      <c r="J1" s="29" t="s">
        <v>106</v>
      </c>
      <c r="K1" s="29" t="s">
        <v>9</v>
      </c>
      <c r="L1" s="29" t="s">
        <v>22</v>
      </c>
      <c r="M1" s="29" t="s">
        <v>10</v>
      </c>
      <c r="N1" s="30" t="s">
        <v>11</v>
      </c>
    </row>
    <row r="2" spans="1:14" ht="21" customHeight="1">
      <c r="A2" s="37"/>
      <c r="B2" s="31"/>
      <c r="C2" s="33"/>
      <c r="D2" s="33"/>
      <c r="E2" s="35"/>
      <c r="F2" s="37"/>
      <c r="G2" s="33"/>
      <c r="H2" s="35"/>
      <c r="I2" s="37"/>
      <c r="J2" s="33"/>
      <c r="K2" s="35"/>
      <c r="L2" s="37"/>
      <c r="M2" s="35"/>
      <c r="N2" s="37"/>
    </row>
    <row r="3" spans="1:14" ht="21" customHeight="1">
      <c r="A3" s="37"/>
      <c r="B3" s="31"/>
      <c r="C3" s="33"/>
      <c r="D3" s="33"/>
      <c r="E3" s="35"/>
      <c r="F3" s="37"/>
      <c r="G3" s="33"/>
      <c r="H3" s="35"/>
      <c r="I3" s="37"/>
      <c r="J3" s="33"/>
      <c r="K3" s="35"/>
      <c r="L3" s="37"/>
      <c r="M3" s="35"/>
      <c r="N3" s="37"/>
    </row>
    <row r="4" spans="1:14" ht="21" customHeight="1">
      <c r="A4" s="37"/>
      <c r="B4" s="31"/>
      <c r="C4" s="33"/>
      <c r="D4" s="33"/>
      <c r="E4" s="35"/>
      <c r="F4" s="37"/>
      <c r="G4" s="33"/>
      <c r="H4" s="35"/>
      <c r="I4" s="37"/>
      <c r="J4" s="33"/>
      <c r="K4" s="35"/>
      <c r="L4" s="37"/>
      <c r="M4" s="35"/>
      <c r="N4" s="37"/>
    </row>
    <row r="5" spans="1:14" ht="21" customHeight="1">
      <c r="A5" s="37"/>
      <c r="B5" s="31"/>
      <c r="C5" s="33"/>
      <c r="D5" s="33"/>
      <c r="E5" s="35"/>
      <c r="F5" s="37"/>
      <c r="G5" s="33"/>
      <c r="H5" s="35"/>
      <c r="I5" s="37"/>
      <c r="J5" s="33"/>
      <c r="K5" s="35"/>
      <c r="L5" s="37"/>
      <c r="M5" s="35"/>
      <c r="N5" s="37"/>
    </row>
    <row r="6" spans="1:14" ht="21" customHeight="1">
      <c r="A6" s="37"/>
      <c r="B6" s="31"/>
      <c r="C6" s="33"/>
      <c r="D6" s="33"/>
      <c r="E6" s="35"/>
      <c r="F6" s="37"/>
      <c r="G6" s="33"/>
      <c r="H6" s="35"/>
      <c r="I6" s="37"/>
      <c r="J6" s="33"/>
      <c r="K6" s="35"/>
      <c r="L6" s="37"/>
      <c r="M6" s="35"/>
      <c r="N6" s="37"/>
    </row>
    <row r="7" spans="1:14" ht="21" customHeight="1">
      <c r="A7" s="37"/>
      <c r="B7" s="31"/>
      <c r="C7" s="33"/>
      <c r="D7" s="33"/>
      <c r="E7" s="35"/>
      <c r="F7" s="37"/>
      <c r="G7" s="33"/>
      <c r="H7" s="35"/>
      <c r="I7" s="37"/>
      <c r="J7" s="33"/>
      <c r="K7" s="35"/>
      <c r="L7" s="37"/>
      <c r="M7" s="35"/>
      <c r="N7" s="37"/>
    </row>
    <row r="8" spans="1:14" ht="21" customHeight="1">
      <c r="A8" s="37"/>
      <c r="B8" s="31"/>
      <c r="C8" s="33"/>
      <c r="D8" s="33"/>
      <c r="E8" s="35"/>
      <c r="F8" s="37"/>
      <c r="G8" s="33"/>
      <c r="H8" s="35"/>
      <c r="I8" s="37"/>
      <c r="J8" s="33"/>
      <c r="K8" s="35"/>
      <c r="L8" s="37"/>
      <c r="M8" s="35"/>
      <c r="N8" s="37"/>
    </row>
    <row r="9" spans="1:14" ht="21" customHeight="1">
      <c r="A9" s="37"/>
      <c r="B9" s="31"/>
      <c r="C9" s="33"/>
      <c r="D9" s="33"/>
      <c r="E9" s="35"/>
      <c r="F9" s="37"/>
      <c r="G9" s="33"/>
      <c r="H9" s="35"/>
      <c r="I9" s="37"/>
      <c r="J9" s="33"/>
      <c r="K9" s="35"/>
      <c r="L9" s="37"/>
      <c r="M9" s="35"/>
      <c r="N9" s="37"/>
    </row>
    <row r="10" spans="1:14" ht="21" customHeight="1">
      <c r="A10" s="37"/>
      <c r="B10" s="31"/>
      <c r="C10" s="33"/>
      <c r="D10" s="33"/>
      <c r="E10" s="35"/>
      <c r="F10" s="37"/>
      <c r="G10" s="33"/>
      <c r="H10" s="35"/>
      <c r="I10" s="37"/>
      <c r="J10" s="33"/>
      <c r="K10" s="35"/>
      <c r="L10" s="37"/>
      <c r="M10" s="35"/>
      <c r="N10" s="37"/>
    </row>
    <row r="11" spans="1:14" ht="21" customHeight="1">
      <c r="A11" s="37"/>
      <c r="B11" s="31"/>
      <c r="C11" s="33"/>
      <c r="D11" s="33"/>
      <c r="E11" s="35"/>
      <c r="F11" s="37"/>
      <c r="G11" s="33"/>
      <c r="H11" s="35"/>
      <c r="I11" s="37"/>
      <c r="J11" s="33"/>
      <c r="K11" s="35"/>
      <c r="L11" s="37"/>
      <c r="M11" s="35"/>
      <c r="N11" s="37"/>
    </row>
    <row r="12" spans="1:14" ht="21" customHeight="1">
      <c r="A12" s="37"/>
      <c r="B12" s="31"/>
      <c r="C12" s="33"/>
      <c r="D12" s="33"/>
      <c r="E12" s="35"/>
      <c r="F12" s="37"/>
      <c r="G12" s="33"/>
      <c r="H12" s="35"/>
      <c r="I12" s="37"/>
      <c r="J12" s="33"/>
      <c r="K12" s="35"/>
      <c r="L12" s="37"/>
      <c r="M12" s="35"/>
      <c r="N12" s="37"/>
    </row>
    <row r="13" spans="1:14" ht="21" customHeight="1">
      <c r="A13" s="37"/>
      <c r="B13" s="31"/>
      <c r="C13" s="33"/>
      <c r="D13" s="33"/>
      <c r="E13" s="35"/>
      <c r="F13" s="37"/>
      <c r="G13" s="33"/>
      <c r="H13" s="35"/>
      <c r="I13" s="37"/>
      <c r="J13" s="33"/>
      <c r="K13" s="35"/>
      <c r="L13" s="37"/>
      <c r="M13" s="35"/>
      <c r="N13" s="37"/>
    </row>
    <row r="14" spans="1:14" ht="21" customHeight="1">
      <c r="A14" s="37"/>
      <c r="B14" s="31"/>
      <c r="C14" s="33"/>
      <c r="D14" s="33"/>
      <c r="E14" s="35"/>
      <c r="F14" s="37"/>
      <c r="G14" s="33"/>
      <c r="H14" s="35"/>
      <c r="I14" s="37"/>
      <c r="J14" s="33"/>
      <c r="K14" s="35"/>
      <c r="L14" s="37"/>
      <c r="M14" s="35"/>
      <c r="N14" s="37"/>
    </row>
    <row r="15" spans="1:14" ht="21" customHeight="1">
      <c r="A15" s="37"/>
      <c r="B15" s="31"/>
      <c r="C15" s="33"/>
      <c r="D15" s="33"/>
      <c r="E15" s="35"/>
      <c r="F15" s="37"/>
      <c r="G15" s="33"/>
      <c r="H15" s="35"/>
      <c r="I15" s="37"/>
      <c r="J15" s="33"/>
      <c r="K15" s="35"/>
      <c r="L15" s="37"/>
      <c r="M15" s="35"/>
      <c r="N15" s="37"/>
    </row>
    <row r="16" spans="1:14" ht="21" customHeight="1">
      <c r="A16" s="38"/>
      <c r="B16" s="32"/>
      <c r="C16" s="34"/>
      <c r="D16" s="34"/>
      <c r="E16" s="36"/>
      <c r="F16" s="36"/>
      <c r="G16" s="34"/>
      <c r="H16" s="36"/>
      <c r="I16" s="36"/>
      <c r="J16" s="34"/>
      <c r="K16" s="36"/>
      <c r="L16" s="36"/>
      <c r="M16" s="36"/>
      <c r="N16" s="36"/>
    </row>
    <row r="17" spans="1:14" ht="21" customHeight="1">
      <c r="A17" s="38"/>
      <c r="B17" s="32"/>
      <c r="C17" s="34"/>
      <c r="D17" s="34"/>
      <c r="E17" s="36"/>
      <c r="F17" s="36"/>
      <c r="G17" s="34"/>
      <c r="H17" s="36"/>
      <c r="I17" s="36"/>
      <c r="J17" s="34"/>
      <c r="K17" s="36"/>
      <c r="L17" s="36"/>
      <c r="M17" s="36"/>
      <c r="N17" s="36"/>
    </row>
    <row r="18" spans="1:14" ht="21" customHeight="1">
      <c r="A18" s="38"/>
      <c r="B18" s="32"/>
      <c r="C18" s="34"/>
      <c r="D18" s="34"/>
      <c r="E18" s="36"/>
      <c r="F18" s="36"/>
      <c r="G18" s="34"/>
      <c r="H18" s="36"/>
      <c r="I18" s="36"/>
      <c r="J18" s="34"/>
      <c r="K18" s="36"/>
      <c r="L18" s="36"/>
      <c r="M18" s="36"/>
      <c r="N18" s="36"/>
    </row>
    <row r="19" spans="1:14" ht="21" customHeight="1">
      <c r="A19" s="38"/>
      <c r="B19" s="32"/>
      <c r="C19" s="34"/>
      <c r="D19" s="34"/>
      <c r="E19" s="36"/>
      <c r="F19" s="36"/>
      <c r="G19" s="34"/>
      <c r="H19" s="36"/>
      <c r="I19" s="36"/>
      <c r="J19" s="34"/>
      <c r="K19" s="36"/>
      <c r="L19" s="36"/>
      <c r="M19" s="36"/>
      <c r="N19" s="36"/>
    </row>
    <row r="20" spans="1:14" ht="21" customHeight="1">
      <c r="A20" s="38"/>
      <c r="B20" s="32"/>
      <c r="C20" s="34"/>
      <c r="D20" s="34"/>
      <c r="E20" s="36"/>
      <c r="F20" s="36"/>
      <c r="G20" s="34"/>
      <c r="H20" s="36"/>
      <c r="I20" s="36"/>
      <c r="J20" s="34"/>
      <c r="K20" s="36"/>
      <c r="L20" s="36"/>
      <c r="M20" s="36"/>
      <c r="N20" s="36"/>
    </row>
    <row r="21" spans="1:14" ht="21" customHeight="1">
      <c r="A21" s="38"/>
      <c r="B21" s="32"/>
      <c r="C21" s="34"/>
      <c r="D21" s="34"/>
      <c r="E21" s="36"/>
      <c r="F21" s="36"/>
      <c r="G21" s="34"/>
      <c r="H21" s="36"/>
      <c r="I21" s="36"/>
      <c r="J21" s="34"/>
      <c r="K21" s="36"/>
      <c r="L21" s="36"/>
      <c r="M21" s="36"/>
      <c r="N21" s="36"/>
    </row>
    <row r="22" spans="1:14" ht="21" customHeight="1">
      <c r="A22" s="38"/>
      <c r="B22" s="32"/>
      <c r="C22" s="34"/>
      <c r="D22" s="34"/>
      <c r="E22" s="36"/>
      <c r="F22" s="36"/>
      <c r="G22" s="34"/>
      <c r="H22" s="36"/>
      <c r="I22" s="36"/>
      <c r="J22" s="34"/>
      <c r="K22" s="36"/>
      <c r="L22" s="36"/>
      <c r="M22" s="36"/>
      <c r="N22" s="36"/>
    </row>
    <row r="23" spans="1:14" ht="21" customHeight="1">
      <c r="A23" s="38"/>
      <c r="B23" s="32"/>
      <c r="C23" s="34"/>
      <c r="D23" s="34"/>
      <c r="E23" s="36"/>
      <c r="F23" s="36"/>
      <c r="G23" s="34"/>
      <c r="H23" s="36"/>
      <c r="I23" s="36"/>
      <c r="J23" s="34"/>
      <c r="K23" s="36"/>
      <c r="L23" s="36"/>
      <c r="M23" s="36"/>
      <c r="N23" s="36"/>
    </row>
    <row r="24" spans="1:14" ht="21" customHeight="1">
      <c r="A24" s="38"/>
      <c r="B24" s="32"/>
      <c r="C24" s="34"/>
      <c r="D24" s="34"/>
      <c r="E24" s="36"/>
      <c r="F24" s="36"/>
      <c r="G24" s="34"/>
      <c r="H24" s="36"/>
      <c r="I24" s="36"/>
      <c r="J24" s="34"/>
      <c r="K24" s="36"/>
      <c r="L24" s="36"/>
      <c r="M24" s="36"/>
      <c r="N24" s="36"/>
    </row>
    <row r="25" spans="1:14" ht="21" customHeight="1">
      <c r="A25" s="38"/>
      <c r="B25" s="32"/>
      <c r="C25" s="34"/>
      <c r="D25" s="34"/>
      <c r="E25" s="36"/>
      <c r="F25" s="36"/>
      <c r="G25" s="34"/>
      <c r="H25" s="36"/>
      <c r="I25" s="36"/>
      <c r="J25" s="34"/>
      <c r="K25" s="36"/>
      <c r="L25" s="36"/>
      <c r="M25" s="36"/>
      <c r="N25" s="36"/>
    </row>
  </sheetData>
  <conditionalFormatting sqref="E2:E15 H2:H15 K2:K15 M2:M15">
    <cfRule type="expression" priority="1" dxfId="1" stopIfTrue="1">
      <formula>F2=1</formula>
    </cfRule>
  </conditionalFormatting>
  <printOptions/>
  <pageMargins left="0.75" right="0.75" top="0.51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8" sqref="C8"/>
    </sheetView>
  </sheetViews>
  <sheetFormatPr defaultColWidth="9.140625" defaultRowHeight="12.75"/>
  <cols>
    <col min="1" max="1" width="11.00390625" style="0" customWidth="1"/>
    <col min="2" max="4" width="18.8515625" style="0" customWidth="1"/>
  </cols>
  <sheetData>
    <row r="1" spans="1:2" ht="12.75">
      <c r="A1" s="45" t="s">
        <v>114</v>
      </c>
      <c r="B1" s="45" t="s">
        <v>115</v>
      </c>
    </row>
    <row r="2" spans="1:4" ht="12.75">
      <c r="A2" s="46">
        <v>38475</v>
      </c>
      <c r="B2" t="s">
        <v>24</v>
      </c>
      <c r="C2" t="s">
        <v>116</v>
      </c>
      <c r="D2" t="s">
        <v>14</v>
      </c>
    </row>
    <row r="3" spans="1:2" ht="12.75">
      <c r="A3" s="46">
        <v>38489</v>
      </c>
      <c r="B3" t="s">
        <v>38</v>
      </c>
    </row>
    <row r="4" spans="1:3" ht="12.75">
      <c r="A4" s="46">
        <v>38503</v>
      </c>
      <c r="B4" t="s">
        <v>112</v>
      </c>
      <c r="C4" t="s">
        <v>19</v>
      </c>
    </row>
    <row r="5" spans="1:4" ht="12.75">
      <c r="A5" s="46">
        <v>38517</v>
      </c>
      <c r="B5" t="s">
        <v>17</v>
      </c>
      <c r="C5" t="s">
        <v>21</v>
      </c>
      <c r="D5" t="s">
        <v>19</v>
      </c>
    </row>
    <row r="6" spans="1:2" ht="12.75">
      <c r="A6" s="46">
        <v>38531</v>
      </c>
      <c r="B6" t="s">
        <v>29</v>
      </c>
    </row>
    <row r="7" spans="1:3" ht="12.75">
      <c r="A7" s="46">
        <v>38545</v>
      </c>
      <c r="B7" t="s">
        <v>45</v>
      </c>
      <c r="C7" t="s">
        <v>133</v>
      </c>
    </row>
    <row r="8" spans="1:2" ht="12.75">
      <c r="A8" s="46">
        <v>38559</v>
      </c>
      <c r="B8" t="s">
        <v>133</v>
      </c>
    </row>
    <row r="9" ht="12.75">
      <c r="A9" s="46">
        <v>38573</v>
      </c>
    </row>
    <row r="10" ht="12.75">
      <c r="A10" s="46">
        <v>38587</v>
      </c>
    </row>
    <row r="11" ht="12.75">
      <c r="A11" s="46">
        <v>38594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9" sqref="B9"/>
    </sheetView>
  </sheetViews>
  <sheetFormatPr defaultColWidth="9.140625" defaultRowHeight="12.75"/>
  <cols>
    <col min="1" max="1" width="33.140625" style="0" customWidth="1"/>
    <col min="2" max="2" width="28.8515625" style="0" customWidth="1"/>
    <col min="3" max="3" width="7.7109375" style="0" customWidth="1"/>
  </cols>
  <sheetData>
    <row r="1" spans="1:5" ht="84.75" customHeight="1">
      <c r="A1" s="57" t="s">
        <v>107</v>
      </c>
      <c r="B1" s="57"/>
      <c r="C1" s="57"/>
      <c r="D1" s="57"/>
      <c r="E1" s="57"/>
    </row>
    <row r="2" spans="1:5" ht="25.5" customHeight="1">
      <c r="A2" s="43" t="s">
        <v>108</v>
      </c>
      <c r="B2" s="43" t="s">
        <v>109</v>
      </c>
      <c r="C2" s="43" t="s">
        <v>110</v>
      </c>
      <c r="D2" s="43" t="s">
        <v>111</v>
      </c>
      <c r="E2" s="43" t="s">
        <v>103</v>
      </c>
    </row>
    <row r="3" spans="1:5" ht="25.5" customHeight="1">
      <c r="A3" s="44"/>
      <c r="B3" s="44"/>
      <c r="C3" s="44"/>
      <c r="D3" s="44"/>
      <c r="E3" s="44"/>
    </row>
    <row r="4" spans="1:5" ht="25.5" customHeight="1">
      <c r="A4" s="44"/>
      <c r="B4" s="44"/>
      <c r="C4" s="44"/>
      <c r="D4" s="44"/>
      <c r="E4" s="44"/>
    </row>
    <row r="5" spans="1:5" ht="25.5" customHeight="1">
      <c r="A5" s="44"/>
      <c r="B5" s="44"/>
      <c r="C5" s="44"/>
      <c r="D5" s="44"/>
      <c r="E5" s="44"/>
    </row>
    <row r="6" spans="1:5" ht="25.5" customHeight="1">
      <c r="A6" s="44"/>
      <c r="B6" s="44"/>
      <c r="C6" s="44"/>
      <c r="D6" s="44"/>
      <c r="E6" s="44"/>
    </row>
    <row r="7" spans="1:5" ht="25.5" customHeight="1">
      <c r="A7" s="44"/>
      <c r="B7" s="44"/>
      <c r="C7" s="44"/>
      <c r="D7" s="44"/>
      <c r="E7" s="44"/>
    </row>
    <row r="8" spans="1:5" ht="25.5" customHeight="1">
      <c r="A8" s="44"/>
      <c r="B8" s="44"/>
      <c r="C8" s="44"/>
      <c r="D8" s="44"/>
      <c r="E8" s="44"/>
    </row>
    <row r="9" spans="1:5" ht="25.5" customHeight="1">
      <c r="A9" s="44"/>
      <c r="B9" s="44"/>
      <c r="C9" s="44"/>
      <c r="D9" s="44"/>
      <c r="E9" s="44"/>
    </row>
    <row r="10" spans="1:5" ht="25.5" customHeight="1">
      <c r="A10" s="44"/>
      <c r="B10" s="44"/>
      <c r="C10" s="44"/>
      <c r="D10" s="44"/>
      <c r="E10" s="44"/>
    </row>
    <row r="11" spans="1:5" ht="25.5" customHeight="1">
      <c r="A11" s="44"/>
      <c r="B11" s="44"/>
      <c r="C11" s="44"/>
      <c r="D11" s="44"/>
      <c r="E11" s="44"/>
    </row>
    <row r="12" spans="1:5" ht="25.5" customHeight="1">
      <c r="A12" s="44"/>
      <c r="B12" s="44"/>
      <c r="C12" s="44"/>
      <c r="D12" s="44"/>
      <c r="E12" s="44"/>
    </row>
    <row r="13" spans="1:5" ht="25.5" customHeight="1">
      <c r="A13" s="44"/>
      <c r="B13" s="44"/>
      <c r="C13" s="44"/>
      <c r="D13" s="44"/>
      <c r="E13" s="44"/>
    </row>
    <row r="14" spans="1:5" ht="25.5" customHeight="1">
      <c r="A14" s="44"/>
      <c r="B14" s="44"/>
      <c r="C14" s="44"/>
      <c r="D14" s="44"/>
      <c r="E14" s="44"/>
    </row>
    <row r="15" spans="1:5" ht="25.5" customHeight="1">
      <c r="A15" s="44"/>
      <c r="B15" s="44"/>
      <c r="C15" s="44"/>
      <c r="D15" s="44"/>
      <c r="E15" s="44"/>
    </row>
    <row r="16" spans="1:5" ht="25.5" customHeight="1">
      <c r="A16" s="44"/>
      <c r="B16" s="44"/>
      <c r="C16" s="44"/>
      <c r="D16" s="44"/>
      <c r="E16" s="44"/>
    </row>
    <row r="17" spans="1:5" ht="25.5" customHeight="1">
      <c r="A17" s="44"/>
      <c r="B17" s="44"/>
      <c r="C17" s="44"/>
      <c r="D17" s="44"/>
      <c r="E17" s="44"/>
    </row>
    <row r="18" spans="1:5" ht="25.5" customHeight="1">
      <c r="A18" s="44"/>
      <c r="B18" s="44"/>
      <c r="C18" s="44"/>
      <c r="D18" s="44"/>
      <c r="E18" s="44"/>
    </row>
    <row r="19" spans="1:5" ht="25.5" customHeight="1">
      <c r="A19" s="44"/>
      <c r="B19" s="44"/>
      <c r="C19" s="44"/>
      <c r="D19" s="44"/>
      <c r="E19" s="44"/>
    </row>
    <row r="20" spans="1:5" ht="25.5" customHeight="1">
      <c r="A20" s="44"/>
      <c r="B20" s="44"/>
      <c r="C20" s="44"/>
      <c r="D20" s="44"/>
      <c r="E20" s="44"/>
    </row>
    <row r="21" spans="1:5" ht="25.5" customHeight="1">
      <c r="A21" s="44"/>
      <c r="B21" s="44"/>
      <c r="C21" s="44"/>
      <c r="D21" s="44"/>
      <c r="E21" s="44"/>
    </row>
    <row r="22" spans="1:5" ht="25.5" customHeight="1">
      <c r="A22" s="44"/>
      <c r="B22" s="44"/>
      <c r="C22" s="44"/>
      <c r="D22" s="44"/>
      <c r="E22" s="44"/>
    </row>
    <row r="23" spans="1:5" ht="25.5" customHeight="1">
      <c r="A23" s="44"/>
      <c r="B23" s="44"/>
      <c r="C23" s="44"/>
      <c r="D23" s="44"/>
      <c r="E23" s="44"/>
    </row>
    <row r="24" spans="1:5" ht="25.5" customHeight="1">
      <c r="A24" s="44"/>
      <c r="B24" s="44"/>
      <c r="C24" s="44"/>
      <c r="D24" s="44"/>
      <c r="E24" s="44"/>
    </row>
    <row r="25" spans="1:5" ht="25.5" customHeight="1">
      <c r="A25" s="44"/>
      <c r="B25" s="44"/>
      <c r="C25" s="44"/>
      <c r="D25" s="44"/>
      <c r="E25" s="44"/>
    </row>
  </sheetData>
  <mergeCells count="1">
    <mergeCell ref="A1:E1"/>
  </mergeCells>
  <printOptions/>
  <pageMargins left="0.67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16" customWidth="1"/>
    <col min="2" max="2" width="22.57421875" style="16" customWidth="1"/>
    <col min="3" max="3" width="8.57421875" style="16" customWidth="1"/>
    <col min="4" max="5" width="6.28125" style="7" customWidth="1"/>
    <col min="6" max="6" width="6.71093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9.7109375" style="16" customWidth="1"/>
    <col min="17" max="17" width="3.57421875" style="16" customWidth="1"/>
    <col min="18" max="16384" width="8.8515625" style="16" customWidth="1"/>
  </cols>
  <sheetData>
    <row r="1" spans="1:18" ht="12.75">
      <c r="A1" s="18" t="s">
        <v>0</v>
      </c>
      <c r="B1" s="18" t="s">
        <v>1</v>
      </c>
      <c r="C1" s="18" t="s">
        <v>81</v>
      </c>
      <c r="D1" s="19" t="s">
        <v>3</v>
      </c>
      <c r="E1" s="19" t="s">
        <v>4</v>
      </c>
      <c r="F1" s="19" t="s">
        <v>5</v>
      </c>
      <c r="G1" s="19" t="s">
        <v>22</v>
      </c>
      <c r="H1" s="19" t="s">
        <v>6</v>
      </c>
      <c r="I1" s="19" t="s">
        <v>7</v>
      </c>
      <c r="J1" s="19" t="s">
        <v>156</v>
      </c>
      <c r="K1" s="19" t="s">
        <v>8</v>
      </c>
      <c r="L1" s="19" t="s">
        <v>9</v>
      </c>
      <c r="M1" s="19" t="s">
        <v>35</v>
      </c>
      <c r="N1" s="19" t="s">
        <v>10</v>
      </c>
      <c r="O1" s="20" t="s">
        <v>11</v>
      </c>
      <c r="P1" s="18" t="s">
        <v>1</v>
      </c>
      <c r="Q1" s="21"/>
      <c r="R1" s="22"/>
    </row>
    <row r="2" spans="1:18" ht="12.75">
      <c r="A2" s="52">
        <f>IF(ISBLANK(K2),"",IF(K2="dnf","dnf",RANK(K2,K$2:K$22,1)))</f>
        <v>1</v>
      </c>
      <c r="B2" s="23" t="s">
        <v>152</v>
      </c>
      <c r="C2" s="53">
        <f>IF(ISBLANK(D2),"",D2+TIMEVALUE("18:50"))</f>
        <v>0.794212962962963</v>
      </c>
      <c r="D2" s="24">
        <v>0.00949074074074074</v>
      </c>
      <c r="E2" s="25">
        <v>0.013726851851851851</v>
      </c>
      <c r="F2" s="54">
        <f aca="true" t="shared" si="0" ref="F2:F12">IF(E2="dnf","dnf",IF(ISBLANK(E2),"",E2-D2))</f>
        <v>0.004236111111111111</v>
      </c>
      <c r="G2" s="52">
        <f aca="true" t="shared" si="1" ref="G2:G22">IF(ISBLANK(E2),"",IF(E2="dnf","dnf",RANK(F2,F$2:F$96,1)))</f>
        <v>21</v>
      </c>
      <c r="H2" s="25">
        <v>0.038738425925925926</v>
      </c>
      <c r="I2" s="54">
        <f aca="true" t="shared" si="2" ref="I2:I12">IF(H2="dnf","dnf",IF(ISBLANK(H2),"",H2-E2))</f>
        <v>0.025011574074074075</v>
      </c>
      <c r="J2" s="52">
        <f aca="true" t="shared" si="3" ref="J2:J22">IF(ISBLANK(H2),"",IF(H2="dnf","dnf",RANK(I2,I$2:I$96,1)))</f>
        <v>19</v>
      </c>
      <c r="K2" s="25">
        <v>0.05368055555555556</v>
      </c>
      <c r="L2" s="54">
        <f aca="true" t="shared" si="4" ref="L2:L12">IF(K2="dnf","dnf",IF(ISBLANK(K2),"",K2-H2))</f>
        <v>0.014942129629629632</v>
      </c>
      <c r="M2" s="52">
        <f aca="true" t="shared" si="5" ref="M2:M22">IF(ISBLANK(K2),"",IF(K2="dnf","dnf",RANK(L2,L$2:L$96,1)))</f>
        <v>15</v>
      </c>
      <c r="N2" s="54">
        <f aca="true" t="shared" si="6" ref="N2:N22">IF(K2="dnf","dnf",IF(ISBLANK(K2),"",F2+I2+L2))</f>
        <v>0.04418981481481482</v>
      </c>
      <c r="O2" s="52">
        <f aca="true" t="shared" si="7" ref="O2:O22">IF(ISBLANK(K2),"",IF(K2="dnf","dnf",RANK(N2,N$2:N$96,1)))</f>
        <v>19</v>
      </c>
      <c r="P2" s="55" t="str">
        <f aca="true" t="shared" si="8" ref="P2:P22">B2</f>
        <v>Emma Fonseca</v>
      </c>
      <c r="Q2" s="56"/>
      <c r="R2" s="22"/>
    </row>
    <row r="3" spans="1:18" ht="12.75">
      <c r="A3" s="52">
        <f aca="true" t="shared" si="9" ref="A3:A22">IF(ISBLANK(K3),"",IF(K3="dnf","dnf",RANK(K3,K$2:K$22,1)))</f>
        <v>2</v>
      </c>
      <c r="B3" s="23" t="s">
        <v>153</v>
      </c>
      <c r="C3" s="53">
        <f aca="true" t="shared" si="10" ref="C3:C13">IF(ISBLANK(D3),"",D3+TIMEVALUE("18:50"))</f>
        <v>0.7953703703703704</v>
      </c>
      <c r="D3" s="24">
        <v>0.01064814814814815</v>
      </c>
      <c r="E3" s="25">
        <v>0.014618055555555556</v>
      </c>
      <c r="F3" s="54">
        <f t="shared" si="0"/>
        <v>0.003969907407407406</v>
      </c>
      <c r="G3" s="52">
        <f t="shared" si="1"/>
        <v>17</v>
      </c>
      <c r="H3" s="25">
        <v>0.03876157407407408</v>
      </c>
      <c r="I3" s="54">
        <f t="shared" si="2"/>
        <v>0.024143518518518522</v>
      </c>
      <c r="J3" s="52">
        <f t="shared" si="3"/>
        <v>17</v>
      </c>
      <c r="K3" s="25">
        <v>0.053888888888888896</v>
      </c>
      <c r="L3" s="54">
        <f t="shared" si="4"/>
        <v>0.015127314814814816</v>
      </c>
      <c r="M3" s="52">
        <f t="shared" si="5"/>
        <v>17</v>
      </c>
      <c r="N3" s="54">
        <f t="shared" si="6"/>
        <v>0.043240740740740746</v>
      </c>
      <c r="O3" s="52">
        <f t="shared" si="7"/>
        <v>15</v>
      </c>
      <c r="P3" s="55" t="str">
        <f t="shared" si="8"/>
        <v>Robert Cheatham</v>
      </c>
      <c r="Q3" s="56"/>
      <c r="R3" s="22"/>
    </row>
    <row r="4" spans="1:18" ht="12.75">
      <c r="A4" s="52">
        <f t="shared" si="9"/>
        <v>3</v>
      </c>
      <c r="B4" s="23" t="s">
        <v>29</v>
      </c>
      <c r="C4" s="53">
        <f t="shared" si="10"/>
        <v>0.7950231481481481</v>
      </c>
      <c r="D4" s="24">
        <v>0.010300925925925927</v>
      </c>
      <c r="E4" s="25">
        <v>0.014432870370370372</v>
      </c>
      <c r="F4" s="54">
        <f t="shared" si="0"/>
        <v>0.004131944444444445</v>
      </c>
      <c r="G4" s="52">
        <f t="shared" si="1"/>
        <v>18</v>
      </c>
      <c r="H4" s="25">
        <v>0.03895833333333334</v>
      </c>
      <c r="I4" s="54">
        <f t="shared" si="2"/>
        <v>0.024525462962962964</v>
      </c>
      <c r="J4" s="52">
        <f t="shared" si="3"/>
        <v>18</v>
      </c>
      <c r="K4" s="25">
        <v>0.05393518518518519</v>
      </c>
      <c r="L4" s="54">
        <f t="shared" si="4"/>
        <v>0.014976851851851852</v>
      </c>
      <c r="M4" s="52">
        <f t="shared" si="5"/>
        <v>16</v>
      </c>
      <c r="N4" s="54">
        <f t="shared" si="6"/>
        <v>0.04363425925925926</v>
      </c>
      <c r="O4" s="52">
        <f t="shared" si="7"/>
        <v>17</v>
      </c>
      <c r="P4" s="55" t="str">
        <f t="shared" si="8"/>
        <v>Marie-Anne Fischer</v>
      </c>
      <c r="Q4" s="56"/>
      <c r="R4" s="22"/>
    </row>
    <row r="5" spans="1:18" ht="12.75">
      <c r="A5" s="52">
        <f t="shared" si="9"/>
        <v>4</v>
      </c>
      <c r="B5" s="23" t="s">
        <v>15</v>
      </c>
      <c r="C5" s="53">
        <f t="shared" si="10"/>
        <v>0.8004629629629629</v>
      </c>
      <c r="D5" s="24">
        <v>0.015740740740740743</v>
      </c>
      <c r="E5" s="25">
        <v>0.019502314814814816</v>
      </c>
      <c r="F5" s="54">
        <f t="shared" si="0"/>
        <v>0.0037615740740740734</v>
      </c>
      <c r="G5" s="52">
        <f t="shared" si="1"/>
        <v>11</v>
      </c>
      <c r="H5" s="25">
        <v>0.04085648148148149</v>
      </c>
      <c r="I5" s="54">
        <f t="shared" si="2"/>
        <v>0.02135416666666667</v>
      </c>
      <c r="J5" s="52">
        <f t="shared" si="3"/>
        <v>4</v>
      </c>
      <c r="K5" s="25">
        <v>0.054884259259259265</v>
      </c>
      <c r="L5" s="54">
        <f t="shared" si="4"/>
        <v>0.014027777777777778</v>
      </c>
      <c r="M5" s="52">
        <f t="shared" si="5"/>
        <v>7</v>
      </c>
      <c r="N5" s="54">
        <f t="shared" si="6"/>
        <v>0.03914351851851852</v>
      </c>
      <c r="O5" s="52">
        <f t="shared" si="7"/>
        <v>5</v>
      </c>
      <c r="P5" s="55" t="str">
        <f t="shared" si="8"/>
        <v>Mark Herd</v>
      </c>
      <c r="Q5" s="56"/>
      <c r="R5" s="22"/>
    </row>
    <row r="6" spans="1:18" ht="12.75">
      <c r="A6" s="52">
        <f t="shared" si="9"/>
        <v>5</v>
      </c>
      <c r="B6" s="27" t="s">
        <v>19</v>
      </c>
      <c r="C6" s="53">
        <f t="shared" si="10"/>
        <v>0.8016203703703704</v>
      </c>
      <c r="D6" s="24">
        <v>0.016898148148148148</v>
      </c>
      <c r="E6" s="25">
        <v>0.020335648148148148</v>
      </c>
      <c r="F6" s="54">
        <f t="shared" si="0"/>
        <v>0.0034374999999999996</v>
      </c>
      <c r="G6" s="52">
        <f t="shared" si="1"/>
        <v>2</v>
      </c>
      <c r="H6" s="25">
        <v>0.04101851851851852</v>
      </c>
      <c r="I6" s="54">
        <f t="shared" si="2"/>
        <v>0.02068287037037037</v>
      </c>
      <c r="J6" s="52">
        <f t="shared" si="3"/>
        <v>1</v>
      </c>
      <c r="K6" s="25">
        <v>0.05512731481481481</v>
      </c>
      <c r="L6" s="54">
        <f t="shared" si="4"/>
        <v>0.014108796296296293</v>
      </c>
      <c r="M6" s="52">
        <f t="shared" si="5"/>
        <v>8</v>
      </c>
      <c r="N6" s="54">
        <f t="shared" si="6"/>
        <v>0.03822916666666666</v>
      </c>
      <c r="O6" s="52">
        <f t="shared" si="7"/>
        <v>2</v>
      </c>
      <c r="P6" s="55" t="str">
        <f t="shared" si="8"/>
        <v>Ben Johnson</v>
      </c>
      <c r="Q6" s="56"/>
      <c r="R6" s="22"/>
    </row>
    <row r="7" spans="1:18" ht="12.75">
      <c r="A7" s="52">
        <f t="shared" si="9"/>
        <v>6</v>
      </c>
      <c r="B7" s="23" t="s">
        <v>134</v>
      </c>
      <c r="C7" s="53">
        <f t="shared" si="10"/>
        <v>0.7988425925925926</v>
      </c>
      <c r="D7" s="24">
        <v>0.014120370370370368</v>
      </c>
      <c r="E7" s="25">
        <v>0.017766203703703704</v>
      </c>
      <c r="F7" s="54">
        <f t="shared" si="0"/>
        <v>0.003645833333333336</v>
      </c>
      <c r="G7" s="52">
        <f t="shared" si="1"/>
        <v>7</v>
      </c>
      <c r="H7" s="25">
        <v>0.040729166666666664</v>
      </c>
      <c r="I7" s="54">
        <f t="shared" si="2"/>
        <v>0.02296296296296296</v>
      </c>
      <c r="J7" s="52">
        <f t="shared" si="3"/>
        <v>12</v>
      </c>
      <c r="K7" s="25">
        <v>0.055219907407407405</v>
      </c>
      <c r="L7" s="54">
        <f t="shared" si="4"/>
        <v>0.014490740740740742</v>
      </c>
      <c r="M7" s="52">
        <f t="shared" si="5"/>
        <v>11</v>
      </c>
      <c r="N7" s="54">
        <f t="shared" si="6"/>
        <v>0.04109953703703704</v>
      </c>
      <c r="O7" s="52">
        <f t="shared" si="7"/>
        <v>11</v>
      </c>
      <c r="P7" s="55" t="str">
        <f t="shared" si="8"/>
        <v>Mark Rickinson</v>
      </c>
      <c r="Q7" s="56"/>
      <c r="R7" s="22"/>
    </row>
    <row r="8" spans="1:18" ht="12.75">
      <c r="A8" s="52">
        <f t="shared" si="9"/>
        <v>6</v>
      </c>
      <c r="B8" s="27" t="s">
        <v>143</v>
      </c>
      <c r="C8" s="53">
        <f>IF(ISBLANK(D8),"",D8+TIMEVALUE("18:50"))</f>
        <v>0.8009259259259259</v>
      </c>
      <c r="D8" s="24">
        <v>0.016203703703703703</v>
      </c>
      <c r="E8" s="25">
        <v>0.019837962962962963</v>
      </c>
      <c r="F8" s="54">
        <f t="shared" si="0"/>
        <v>0.0036342592592592607</v>
      </c>
      <c r="G8" s="52">
        <f t="shared" si="1"/>
        <v>6</v>
      </c>
      <c r="H8" s="25">
        <v>0.04247685185185185</v>
      </c>
      <c r="I8" s="54">
        <f t="shared" si="2"/>
        <v>0.022638888888888885</v>
      </c>
      <c r="J8" s="52">
        <f t="shared" si="3"/>
        <v>10</v>
      </c>
      <c r="K8" s="25">
        <v>0.055219907407407405</v>
      </c>
      <c r="L8" s="54">
        <f t="shared" si="4"/>
        <v>0.012743055555555556</v>
      </c>
      <c r="M8" s="52">
        <f t="shared" si="5"/>
        <v>2</v>
      </c>
      <c r="N8" s="54">
        <f t="shared" si="6"/>
        <v>0.039016203703703706</v>
      </c>
      <c r="O8" s="52">
        <f t="shared" si="7"/>
        <v>4</v>
      </c>
      <c r="P8" s="55" t="str">
        <f t="shared" si="8"/>
        <v>Richard Allen</v>
      </c>
      <c r="Q8" s="56"/>
      <c r="R8" s="22"/>
    </row>
    <row r="9" spans="1:18" ht="12.75">
      <c r="A9" s="52">
        <f t="shared" si="9"/>
        <v>8</v>
      </c>
      <c r="B9" s="23" t="s">
        <v>112</v>
      </c>
      <c r="C9" s="53">
        <f t="shared" si="10"/>
        <v>0.7988425925925926</v>
      </c>
      <c r="D9" s="24">
        <v>0.014120370370370368</v>
      </c>
      <c r="E9" s="25">
        <v>0.017719907407407406</v>
      </c>
      <c r="F9" s="54">
        <f t="shared" si="0"/>
        <v>0.0035995370370370382</v>
      </c>
      <c r="G9" s="52">
        <f t="shared" si="1"/>
        <v>4</v>
      </c>
      <c r="H9" s="25">
        <v>0.041226851851851855</v>
      </c>
      <c r="I9" s="54">
        <f t="shared" si="2"/>
        <v>0.02350694444444445</v>
      </c>
      <c r="J9" s="52">
        <f t="shared" si="3"/>
        <v>13</v>
      </c>
      <c r="K9" s="25">
        <v>0.05524305555555556</v>
      </c>
      <c r="L9" s="54">
        <f t="shared" si="4"/>
        <v>0.014016203703703704</v>
      </c>
      <c r="M9" s="52">
        <f t="shared" si="5"/>
        <v>6</v>
      </c>
      <c r="N9" s="54">
        <f t="shared" si="6"/>
        <v>0.04112268518518519</v>
      </c>
      <c r="O9" s="52">
        <f t="shared" si="7"/>
        <v>12</v>
      </c>
      <c r="P9" s="55" t="str">
        <f t="shared" si="8"/>
        <v>Paul Evans</v>
      </c>
      <c r="Q9" s="56"/>
      <c r="R9" s="22"/>
    </row>
    <row r="10" spans="1:18" ht="12.75">
      <c r="A10" s="52">
        <f t="shared" si="9"/>
        <v>9</v>
      </c>
      <c r="B10" s="23" t="s">
        <v>38</v>
      </c>
      <c r="C10" s="53">
        <f>IF(ISBLANK(D10),"",D10+TIMEVALUE("18:50"))</f>
        <v>0.7944444444444444</v>
      </c>
      <c r="D10" s="24">
        <v>0.009722222222222222</v>
      </c>
      <c r="E10" s="25">
        <v>0.01355324074074074</v>
      </c>
      <c r="F10" s="54">
        <f t="shared" si="0"/>
        <v>0.0038310185185185183</v>
      </c>
      <c r="G10" s="52">
        <f t="shared" si="1"/>
        <v>14</v>
      </c>
      <c r="H10" s="25">
        <v>0.03920138888888889</v>
      </c>
      <c r="I10" s="54">
        <f t="shared" si="2"/>
        <v>0.02564814814814815</v>
      </c>
      <c r="J10" s="52">
        <f t="shared" si="3"/>
        <v>22</v>
      </c>
      <c r="K10" s="25">
        <v>0.05528935185185185</v>
      </c>
      <c r="L10" s="54">
        <f t="shared" si="4"/>
        <v>0.016087962962962964</v>
      </c>
      <c r="M10" s="52">
        <f t="shared" si="5"/>
        <v>20</v>
      </c>
      <c r="N10" s="54">
        <f t="shared" si="6"/>
        <v>0.04556712962962963</v>
      </c>
      <c r="O10" s="52">
        <f t="shared" si="7"/>
        <v>20</v>
      </c>
      <c r="P10" s="55" t="str">
        <f t="shared" si="8"/>
        <v>Matt Davis</v>
      </c>
      <c r="Q10" s="56"/>
      <c r="R10" s="22"/>
    </row>
    <row r="11" spans="1:18" ht="12.75">
      <c r="A11" s="52">
        <f t="shared" si="9"/>
        <v>10</v>
      </c>
      <c r="B11" s="27" t="s">
        <v>155</v>
      </c>
      <c r="C11" s="53">
        <f>IF(ISBLANK(D11),"",D11+TIMEVALUE("18:50"))</f>
        <v>0.7997685185185185</v>
      </c>
      <c r="D11" s="24">
        <v>0.015046296296296295</v>
      </c>
      <c r="E11" s="25">
        <v>0.01866898148148148</v>
      </c>
      <c r="F11" s="54">
        <f t="shared" si="0"/>
        <v>0.0036226851851851854</v>
      </c>
      <c r="G11" s="52">
        <f t="shared" si="1"/>
        <v>5</v>
      </c>
      <c r="H11" s="25">
        <v>0.041226851851851855</v>
      </c>
      <c r="I11" s="54">
        <f t="shared" si="2"/>
        <v>0.022557870370370374</v>
      </c>
      <c r="J11" s="52">
        <f t="shared" si="3"/>
        <v>9</v>
      </c>
      <c r="K11" s="25">
        <v>0.05543981481481481</v>
      </c>
      <c r="L11" s="54">
        <f t="shared" si="4"/>
        <v>0.014212962962962955</v>
      </c>
      <c r="M11" s="52">
        <f t="shared" si="5"/>
        <v>9</v>
      </c>
      <c r="N11" s="54">
        <f t="shared" si="6"/>
        <v>0.040393518518518516</v>
      </c>
      <c r="O11" s="52">
        <f t="shared" si="7"/>
        <v>9</v>
      </c>
      <c r="P11" s="55" t="str">
        <f t="shared" si="8"/>
        <v>Dave Hallsworth</v>
      </c>
      <c r="Q11" s="56"/>
      <c r="R11" s="22"/>
    </row>
    <row r="12" spans="1:18" ht="12.75">
      <c r="A12" s="52">
        <f t="shared" si="9"/>
        <v>11</v>
      </c>
      <c r="B12" s="26" t="s">
        <v>30</v>
      </c>
      <c r="C12" s="53">
        <f>IF(ISBLANK(D12),"",D12+TIMEVALUE("18:50"))</f>
        <v>0.8009259259259259</v>
      </c>
      <c r="D12" s="24">
        <v>0.016203703703703703</v>
      </c>
      <c r="E12" s="25">
        <v>0.019918981481481482</v>
      </c>
      <c r="F12" s="54">
        <f t="shared" si="0"/>
        <v>0.003715277777777779</v>
      </c>
      <c r="G12" s="52">
        <f t="shared" si="1"/>
        <v>9</v>
      </c>
      <c r="H12" s="25">
        <v>0.042199074074074076</v>
      </c>
      <c r="I12" s="54">
        <f t="shared" si="2"/>
        <v>0.022280092592592594</v>
      </c>
      <c r="J12" s="52">
        <f t="shared" si="3"/>
        <v>6</v>
      </c>
      <c r="K12" s="25">
        <v>0.055486111111111104</v>
      </c>
      <c r="L12" s="54">
        <f t="shared" si="4"/>
        <v>0.013287037037037028</v>
      </c>
      <c r="M12" s="52">
        <f t="shared" si="5"/>
        <v>3</v>
      </c>
      <c r="N12" s="54">
        <f t="shared" si="6"/>
        <v>0.039282407407407405</v>
      </c>
      <c r="O12" s="52">
        <f t="shared" si="7"/>
        <v>6</v>
      </c>
      <c r="P12" s="55" t="str">
        <f t="shared" si="8"/>
        <v>Sophie Whitworth</v>
      </c>
      <c r="Q12" s="56"/>
      <c r="R12" s="22"/>
    </row>
    <row r="13" spans="1:18" ht="12.75">
      <c r="A13" s="52">
        <f t="shared" si="9"/>
        <v>12</v>
      </c>
      <c r="B13" s="23" t="s">
        <v>31</v>
      </c>
      <c r="C13" s="53">
        <f t="shared" si="10"/>
        <v>0.8003472222222222</v>
      </c>
      <c r="D13" s="24">
        <v>0.015625</v>
      </c>
      <c r="E13" s="25">
        <v>0.01951388888888889</v>
      </c>
      <c r="F13" s="54">
        <f aca="true" t="shared" si="11" ref="F13:F20">IF(E13="dnf","dnf",IF(ISBLANK(E13),"",E13-D13))</f>
        <v>0.0038888888888888896</v>
      </c>
      <c r="G13" s="52">
        <f t="shared" si="1"/>
        <v>16</v>
      </c>
      <c r="H13" s="25">
        <v>0.04076388888888889</v>
      </c>
      <c r="I13" s="54">
        <f aca="true" t="shared" si="12" ref="I13:I20">IF(H13="dnf","dnf",IF(ISBLANK(H13),"",H13-E13))</f>
        <v>0.02125</v>
      </c>
      <c r="J13" s="52">
        <f t="shared" si="3"/>
        <v>3</v>
      </c>
      <c r="K13" s="25">
        <v>0.05552083333333333</v>
      </c>
      <c r="L13" s="54">
        <f aca="true" t="shared" si="13" ref="L13:L20">IF(K13="dnf","dnf",IF(ISBLANK(K13),"",K13-H13))</f>
        <v>0.01475694444444444</v>
      </c>
      <c r="M13" s="52">
        <f t="shared" si="5"/>
        <v>13</v>
      </c>
      <c r="N13" s="54">
        <f t="shared" si="6"/>
        <v>0.03989583333333333</v>
      </c>
      <c r="O13" s="52">
        <f t="shared" si="7"/>
        <v>7</v>
      </c>
      <c r="P13" s="55" t="str">
        <f t="shared" si="8"/>
        <v>John Clements</v>
      </c>
      <c r="Q13" s="56"/>
      <c r="R13" s="22"/>
    </row>
    <row r="14" spans="1:18" ht="12.75">
      <c r="A14" s="52">
        <f t="shared" si="9"/>
        <v>13</v>
      </c>
      <c r="B14" s="26" t="s">
        <v>123</v>
      </c>
      <c r="C14" s="53">
        <f aca="true" t="shared" si="14" ref="C14:C22">IF(ISBLANK(D14),"",D14+TIMEVALUE("18:50"))</f>
        <v>0.799537037037037</v>
      </c>
      <c r="D14" s="24">
        <v>0.014814814814814814</v>
      </c>
      <c r="E14" s="25">
        <v>0.018530092592592595</v>
      </c>
      <c r="F14" s="54">
        <f>IF(E14="dnf","dnf",IF(ISBLANK(E14),"",E14-D14))</f>
        <v>0.003715277777777781</v>
      </c>
      <c r="G14" s="52">
        <f t="shared" si="1"/>
        <v>10</v>
      </c>
      <c r="H14" s="25">
        <v>0.04070601851851852</v>
      </c>
      <c r="I14" s="54">
        <f>IF(H14="dnf","dnf",IF(ISBLANK(H14),"",H14-E14))</f>
        <v>0.02217592592592593</v>
      </c>
      <c r="J14" s="52">
        <f t="shared" si="3"/>
        <v>5</v>
      </c>
      <c r="K14" s="25">
        <v>0.05555555555555555</v>
      </c>
      <c r="L14" s="54">
        <f>IF(K14="dnf","dnf",IF(ISBLANK(K14),"",K14-H14))</f>
        <v>0.01484953703703703</v>
      </c>
      <c r="M14" s="52">
        <f t="shared" si="5"/>
        <v>14</v>
      </c>
      <c r="N14" s="54">
        <f t="shared" si="6"/>
        <v>0.04074074074074074</v>
      </c>
      <c r="O14" s="52">
        <f t="shared" si="7"/>
        <v>10</v>
      </c>
      <c r="P14" s="55" t="str">
        <f t="shared" si="8"/>
        <v>Orlando Warner</v>
      </c>
      <c r="Q14" s="56"/>
      <c r="R14" s="22"/>
    </row>
    <row r="15" spans="1:18" ht="12.75">
      <c r="A15" s="52">
        <f t="shared" si="9"/>
        <v>14</v>
      </c>
      <c r="B15" s="23" t="s">
        <v>144</v>
      </c>
      <c r="C15" s="53">
        <f t="shared" si="14"/>
        <v>0.8023148148148148</v>
      </c>
      <c r="D15" s="24">
        <v>0.017592592592592594</v>
      </c>
      <c r="E15" s="25">
        <v>0.021030092592592597</v>
      </c>
      <c r="F15" s="54">
        <f>IF(E15="dnf","dnf",IF(ISBLANK(E15),"",E15-D15))</f>
        <v>0.003437500000000003</v>
      </c>
      <c r="G15" s="52">
        <f t="shared" si="1"/>
        <v>3</v>
      </c>
      <c r="H15" s="25">
        <v>0.0419212962962963</v>
      </c>
      <c r="I15" s="54">
        <f>IF(H15="dnf","dnf",IF(ISBLANK(H15),"",H15-E15))</f>
        <v>0.0208912037037037</v>
      </c>
      <c r="J15" s="52">
        <f t="shared" si="3"/>
        <v>2</v>
      </c>
      <c r="K15" s="25">
        <v>0.05561342592592592</v>
      </c>
      <c r="L15" s="54">
        <f>IF(K15="dnf","dnf",IF(ISBLANK(K15),"",K15-H15))</f>
        <v>0.013692129629629624</v>
      </c>
      <c r="M15" s="52">
        <f t="shared" si="5"/>
        <v>4</v>
      </c>
      <c r="N15" s="54">
        <f t="shared" si="6"/>
        <v>0.03802083333333332</v>
      </c>
      <c r="O15" s="52">
        <f t="shared" si="7"/>
        <v>1</v>
      </c>
      <c r="P15" s="55" t="str">
        <f t="shared" si="8"/>
        <v>Roger Browne</v>
      </c>
      <c r="Q15" s="56"/>
      <c r="R15" s="22"/>
    </row>
    <row r="16" spans="1:18" ht="12.75">
      <c r="A16" s="52">
        <f t="shared" si="9"/>
        <v>15</v>
      </c>
      <c r="B16" s="23" t="s">
        <v>139</v>
      </c>
      <c r="C16" s="53">
        <f t="shared" si="14"/>
        <v>0.7945601851851851</v>
      </c>
      <c r="D16" s="24">
        <v>0.009837962962962963</v>
      </c>
      <c r="E16" s="25">
        <v>0.014050925925925927</v>
      </c>
      <c r="F16" s="54">
        <f>IF(E16="dnf","dnf",IF(ISBLANK(E16),"",E16-D16))</f>
        <v>0.0042129629629629635</v>
      </c>
      <c r="G16" s="52">
        <f t="shared" si="1"/>
        <v>20</v>
      </c>
      <c r="H16" s="25">
        <v>0.03935185185185185</v>
      </c>
      <c r="I16" s="54">
        <f>IF(H16="dnf","dnf",IF(ISBLANK(H16),"",H16-E16))</f>
        <v>0.025300925925925928</v>
      </c>
      <c r="J16" s="52">
        <f t="shared" si="3"/>
        <v>20</v>
      </c>
      <c r="K16" s="25">
        <v>0.05570601851851852</v>
      </c>
      <c r="L16" s="54">
        <f>IF(K16="dnf","dnf",IF(ISBLANK(K16),"",K16-H16))</f>
        <v>0.01635416666666667</v>
      </c>
      <c r="M16" s="52">
        <f t="shared" si="5"/>
        <v>21</v>
      </c>
      <c r="N16" s="54">
        <f t="shared" si="6"/>
        <v>0.045868055555555565</v>
      </c>
      <c r="O16" s="52">
        <f t="shared" si="7"/>
        <v>21</v>
      </c>
      <c r="P16" s="55" t="str">
        <f t="shared" si="8"/>
        <v>Greg Pullum</v>
      </c>
      <c r="Q16" s="56"/>
      <c r="R16" s="22"/>
    </row>
    <row r="17" spans="1:18" ht="12.75">
      <c r="A17" s="52">
        <f t="shared" si="9"/>
        <v>16</v>
      </c>
      <c r="B17" s="23" t="s">
        <v>25</v>
      </c>
      <c r="C17" s="53">
        <f t="shared" si="14"/>
        <v>0.8004629629629629</v>
      </c>
      <c r="D17" s="24">
        <v>0.015740740740740743</v>
      </c>
      <c r="E17" s="25">
        <v>0.019525462962962963</v>
      </c>
      <c r="F17" s="54">
        <f t="shared" si="11"/>
        <v>0.0037847222222222206</v>
      </c>
      <c r="G17" s="52">
        <f t="shared" si="1"/>
        <v>12</v>
      </c>
      <c r="H17" s="25">
        <v>0.04247685185185185</v>
      </c>
      <c r="I17" s="54">
        <f t="shared" si="12"/>
        <v>0.022951388888888886</v>
      </c>
      <c r="J17" s="52">
        <f t="shared" si="3"/>
        <v>11</v>
      </c>
      <c r="K17" s="25">
        <v>0.05708333333333334</v>
      </c>
      <c r="L17" s="54">
        <f t="shared" si="13"/>
        <v>0.014606481481481491</v>
      </c>
      <c r="M17" s="52">
        <f t="shared" si="5"/>
        <v>12</v>
      </c>
      <c r="N17" s="54">
        <f t="shared" si="6"/>
        <v>0.0413425925925926</v>
      </c>
      <c r="O17" s="52">
        <f t="shared" si="7"/>
        <v>13</v>
      </c>
      <c r="P17" s="55" t="str">
        <f t="shared" si="8"/>
        <v>James McLaughlin</v>
      </c>
      <c r="Q17" s="56"/>
      <c r="R17" s="22"/>
    </row>
    <row r="18" spans="1:18" ht="12.75">
      <c r="A18" s="52">
        <f t="shared" si="9"/>
        <v>17</v>
      </c>
      <c r="B18" s="23" t="s">
        <v>145</v>
      </c>
      <c r="C18" s="53">
        <f t="shared" si="14"/>
        <v>0.7999999999999999</v>
      </c>
      <c r="D18" s="24">
        <v>0.015277777777777777</v>
      </c>
      <c r="E18" s="25">
        <v>0.0190625</v>
      </c>
      <c r="F18" s="54">
        <f t="shared" si="11"/>
        <v>0.0037847222222222223</v>
      </c>
      <c r="G18" s="52">
        <f t="shared" si="1"/>
        <v>13</v>
      </c>
      <c r="H18" s="25">
        <v>0.0428125</v>
      </c>
      <c r="I18" s="54">
        <f t="shared" si="12"/>
        <v>0.023750000000000004</v>
      </c>
      <c r="J18" s="52">
        <f t="shared" si="3"/>
        <v>15</v>
      </c>
      <c r="K18" s="25">
        <v>0.05726851851851852</v>
      </c>
      <c r="L18" s="54">
        <f t="shared" si="13"/>
        <v>0.014456018518518514</v>
      </c>
      <c r="M18" s="52">
        <f t="shared" si="5"/>
        <v>10</v>
      </c>
      <c r="N18" s="54">
        <f t="shared" si="6"/>
        <v>0.04199074074074074</v>
      </c>
      <c r="O18" s="52">
        <f t="shared" si="7"/>
        <v>14</v>
      </c>
      <c r="P18" s="55" t="str">
        <f t="shared" si="8"/>
        <v>Gavin Allinson</v>
      </c>
      <c r="Q18" s="56"/>
      <c r="R18" s="22"/>
    </row>
    <row r="19" spans="1:18" ht="12.75">
      <c r="A19" s="52">
        <f t="shared" si="9"/>
        <v>18</v>
      </c>
      <c r="B19" s="27" t="s">
        <v>32</v>
      </c>
      <c r="C19" s="53">
        <f t="shared" si="14"/>
        <v>0.7988425925925926</v>
      </c>
      <c r="D19" s="24">
        <v>0.014120370370370368</v>
      </c>
      <c r="E19" s="25">
        <v>0.017951388888888888</v>
      </c>
      <c r="F19" s="54">
        <f>IF(E19="dnf","dnf",IF(ISBLANK(E19),"",E19-D19))</f>
        <v>0.00383101851851852</v>
      </c>
      <c r="G19" s="52">
        <f t="shared" si="1"/>
        <v>15</v>
      </c>
      <c r="H19" s="25">
        <v>0.04148148148148148</v>
      </c>
      <c r="I19" s="54">
        <f>IF(H19="dnf","dnf",IF(ISBLANK(H19),"",H19-E19))</f>
        <v>0.023530092592592592</v>
      </c>
      <c r="J19" s="52">
        <f t="shared" si="3"/>
        <v>14</v>
      </c>
      <c r="K19" s="25">
        <v>0.0575</v>
      </c>
      <c r="L19" s="54">
        <f>IF(K19="dnf","dnf",IF(ISBLANK(K19),"",K19-H19))</f>
        <v>0.016018518518518522</v>
      </c>
      <c r="M19" s="52">
        <f t="shared" si="5"/>
        <v>19</v>
      </c>
      <c r="N19" s="54">
        <f t="shared" si="6"/>
        <v>0.043379629629629636</v>
      </c>
      <c r="O19" s="52">
        <f t="shared" si="7"/>
        <v>16</v>
      </c>
      <c r="P19" s="55" t="str">
        <f t="shared" si="8"/>
        <v>Robbie Phillips</v>
      </c>
      <c r="Q19" s="56"/>
      <c r="R19" s="22"/>
    </row>
    <row r="20" spans="1:18" ht="12.75">
      <c r="A20" s="52">
        <f t="shared" si="9"/>
        <v>19</v>
      </c>
      <c r="B20" s="26" t="s">
        <v>34</v>
      </c>
      <c r="C20" s="53">
        <f t="shared" si="14"/>
        <v>0.8003472222222222</v>
      </c>
      <c r="D20" s="24">
        <v>0.015625</v>
      </c>
      <c r="E20" s="25">
        <v>0.020011574074074074</v>
      </c>
      <c r="F20" s="54">
        <f t="shared" si="11"/>
        <v>0.004386574074074074</v>
      </c>
      <c r="G20" s="52">
        <f t="shared" si="1"/>
        <v>22</v>
      </c>
      <c r="H20" s="25">
        <v>0.04247685185185185</v>
      </c>
      <c r="I20" s="54">
        <f t="shared" si="12"/>
        <v>0.022465277777777775</v>
      </c>
      <c r="J20" s="52">
        <f t="shared" si="3"/>
        <v>8</v>
      </c>
      <c r="K20" s="25">
        <v>0.059305555555555556</v>
      </c>
      <c r="L20" s="54">
        <f t="shared" si="13"/>
        <v>0.016828703703703707</v>
      </c>
      <c r="M20" s="52">
        <f t="shared" si="5"/>
        <v>22</v>
      </c>
      <c r="N20" s="54">
        <f t="shared" si="6"/>
        <v>0.043680555555555556</v>
      </c>
      <c r="O20" s="52">
        <f t="shared" si="7"/>
        <v>18</v>
      </c>
      <c r="P20" s="55" t="str">
        <f t="shared" si="8"/>
        <v>Mike Whitworth</v>
      </c>
      <c r="Q20" s="56"/>
      <c r="R20" s="22"/>
    </row>
    <row r="21" spans="1:18" ht="12.75">
      <c r="A21" s="52" t="str">
        <f t="shared" si="9"/>
        <v>dnf</v>
      </c>
      <c r="B21" s="23" t="s">
        <v>138</v>
      </c>
      <c r="C21" s="53">
        <f t="shared" si="14"/>
        <v>0.7893518518518519</v>
      </c>
      <c r="D21" s="24">
        <v>0.00462962962962963</v>
      </c>
      <c r="E21" s="25">
        <v>0.009398148148148149</v>
      </c>
      <c r="F21" s="54">
        <f>IF(E21="dnf","dnf",IF(ISBLANK(E21),"",E21-D21))</f>
        <v>0.004768518518518518</v>
      </c>
      <c r="G21" s="52">
        <f t="shared" si="1"/>
        <v>24</v>
      </c>
      <c r="H21" s="25">
        <v>0.03501157407407408</v>
      </c>
      <c r="I21" s="54">
        <f>IF(H21="dnf","dnf",IF(ISBLANK(H21),"",H21-E21))</f>
        <v>0.02561342592592593</v>
      </c>
      <c r="J21" s="52">
        <f t="shared" si="3"/>
        <v>21</v>
      </c>
      <c r="K21" s="25" t="s">
        <v>12</v>
      </c>
      <c r="L21" s="54" t="str">
        <f>IF(K21="dnf","dnf",IF(ISBLANK(K21),"",K21-H21))</f>
        <v>dnf</v>
      </c>
      <c r="M21" s="52" t="str">
        <f t="shared" si="5"/>
        <v>dnf</v>
      </c>
      <c r="N21" s="54" t="str">
        <f t="shared" si="6"/>
        <v>dnf</v>
      </c>
      <c r="O21" s="52" t="str">
        <f t="shared" si="7"/>
        <v>dnf</v>
      </c>
      <c r="P21" s="55" t="str">
        <f t="shared" si="8"/>
        <v>Nicola Howes</v>
      </c>
      <c r="Q21" s="56"/>
      <c r="R21" s="22"/>
    </row>
    <row r="22" spans="1:18" ht="12.75">
      <c r="A22" s="52" t="str">
        <f t="shared" si="9"/>
        <v>dnf</v>
      </c>
      <c r="B22" s="27" t="s">
        <v>151</v>
      </c>
      <c r="C22" s="53">
        <f t="shared" si="14"/>
        <v>0.7929398148148148</v>
      </c>
      <c r="D22" s="24">
        <v>0.008217592592592594</v>
      </c>
      <c r="E22" s="25">
        <v>0.012615740740740742</v>
      </c>
      <c r="F22" s="54">
        <f>IF(E22="dnf","dnf",IF(ISBLANK(E22),"",E22-D22))</f>
        <v>0.0043981481481481476</v>
      </c>
      <c r="G22" s="52">
        <f t="shared" si="1"/>
        <v>23</v>
      </c>
      <c r="H22" s="25">
        <v>0.039641203703703706</v>
      </c>
      <c r="I22" s="54">
        <f>IF(H22="dnf","dnf",IF(ISBLANK(H22),"",H22-E22))</f>
        <v>0.027025462962962966</v>
      </c>
      <c r="J22" s="52">
        <f t="shared" si="3"/>
        <v>24</v>
      </c>
      <c r="K22" s="25" t="s">
        <v>12</v>
      </c>
      <c r="L22" s="54" t="str">
        <f>IF(K22="dnf","dnf",IF(ISBLANK(K22),"",K22-H22))</f>
        <v>dnf</v>
      </c>
      <c r="M22" s="52" t="str">
        <f t="shared" si="5"/>
        <v>dnf</v>
      </c>
      <c r="N22" s="54" t="str">
        <f t="shared" si="6"/>
        <v>dnf</v>
      </c>
      <c r="O22" s="52" t="str">
        <f t="shared" si="7"/>
        <v>dnf</v>
      </c>
      <c r="P22" s="55" t="str">
        <f t="shared" si="8"/>
        <v>Annette Hack</v>
      </c>
      <c r="Q22" s="56"/>
      <c r="R22" s="22"/>
    </row>
    <row r="25" spans="1:18" ht="12.75">
      <c r="A25" s="52"/>
      <c r="B25" s="26" t="s">
        <v>150</v>
      </c>
      <c r="C25" s="53">
        <f>IF(ISBLANK(D25),"",D25+TIMEVALUE("18:50"))</f>
        <v>0.7900462962962963</v>
      </c>
      <c r="D25" s="24">
        <v>0.005324074074074075</v>
      </c>
      <c r="E25" s="25">
        <v>0.009537037037037037</v>
      </c>
      <c r="F25" s="54">
        <f>IF(E25="dnf","dnf",IF(ISBLANK(E25),"",E25-D25))</f>
        <v>0.004212962962962962</v>
      </c>
      <c r="G25" s="52">
        <f>IF(ISBLANK(E25),"",IF(E25="dnf","dnf",RANK(F25,F$2:F$96,1)))</f>
        <v>19</v>
      </c>
      <c r="H25" s="25">
        <v>0.03612268518518518</v>
      </c>
      <c r="I25" s="54">
        <f>IF(H25="dnf","dnf",IF(ISBLANK(H25),"",H25-E25))</f>
        <v>0.026585648148148143</v>
      </c>
      <c r="J25" s="52">
        <f>IF(ISBLANK(H25),"",IF(H25="dnf","dnf",RANK(I25,I$2:I$96,1)))</f>
        <v>23</v>
      </c>
      <c r="K25" s="25">
        <v>0.05179398148148148</v>
      </c>
      <c r="L25" s="54">
        <f>IF(K25="dnf","dnf",IF(ISBLANK(K25),"",K25-H25))</f>
        <v>0.0156712962962963</v>
      </c>
      <c r="M25" s="52">
        <f>IF(ISBLANK(K25),"",IF(K25="dnf","dnf",RANK(L25,L$2:L$96,1)))</f>
        <v>18</v>
      </c>
      <c r="N25" s="54">
        <f>IF(K25="dnf","dnf",IF(ISBLANK(K25),"",F25+I25+L25))</f>
        <v>0.046469907407407404</v>
      </c>
      <c r="O25" s="52">
        <f>IF(ISBLANK(K25),"",IF(K25="dnf","dnf",RANK(N25,N$2:N$96,1)))</f>
        <v>22</v>
      </c>
      <c r="P25" s="55" t="str">
        <f>B25</f>
        <v>Heather Grimes</v>
      </c>
      <c r="Q25" s="56"/>
      <c r="R25" s="22"/>
    </row>
    <row r="26" spans="1:18" ht="12.75">
      <c r="A26" s="52"/>
      <c r="B26" s="23" t="s">
        <v>154</v>
      </c>
      <c r="C26" s="53">
        <f>IF(ISBLANK(D26),"",D26+TIMEVALUE("18:50"))</f>
        <v>0.799537037037037</v>
      </c>
      <c r="D26" s="24">
        <v>0.014814814814814814</v>
      </c>
      <c r="E26" s="25">
        <v>0.017962962962962962</v>
      </c>
      <c r="F26" s="54">
        <f>IF(E26="dnf","dnf",IF(ISBLANK(E26),"",E26-D26))</f>
        <v>0.003148148148148148</v>
      </c>
      <c r="G26" s="52">
        <f>IF(ISBLANK(E26),"",IF(E26="dnf","dnf",RANK(F26,F$2:F$96,1)))</f>
        <v>1</v>
      </c>
      <c r="H26" s="25">
        <v>0.042083333333333334</v>
      </c>
      <c r="I26" s="54">
        <f>IF(H26="dnf","dnf",IF(ISBLANK(H26),"",H26-E26))</f>
        <v>0.024120370370370372</v>
      </c>
      <c r="J26" s="52">
        <f>IF(ISBLANK(H26),"",IF(H26="dnf","dnf",RANK(I26,I$2:I$96,1)))</f>
        <v>16</v>
      </c>
      <c r="K26" s="25">
        <v>0.0537037037037037</v>
      </c>
      <c r="L26" s="54">
        <f>IF(K26="dnf","dnf",IF(ISBLANK(K26),"",K26-H26))</f>
        <v>0.011620370370370364</v>
      </c>
      <c r="M26" s="52">
        <f>IF(ISBLANK(K26),"",IF(K26="dnf","dnf",RANK(L26,L$2:L$96,1)))</f>
        <v>1</v>
      </c>
      <c r="N26" s="54">
        <f>IF(K26="dnf","dnf",IF(ISBLANK(K26),"",F26+I26+L26))</f>
        <v>0.03888888888888888</v>
      </c>
      <c r="O26" s="52">
        <f>IF(ISBLANK(K26),"",IF(K26="dnf","dnf",RANK(N26,N$2:N$96,1)))</f>
        <v>3</v>
      </c>
      <c r="P26" s="55" t="str">
        <f>B26</f>
        <v>Holly/Stuart</v>
      </c>
      <c r="Q26" s="56"/>
      <c r="R26" s="22"/>
    </row>
    <row r="27" spans="1:18" ht="12.75">
      <c r="A27" s="52"/>
      <c r="B27" s="26" t="s">
        <v>149</v>
      </c>
      <c r="C27" s="53">
        <f>IF(ISBLANK(D27),"",D27+TIMEVALUE("18:50"))</f>
        <v>0.7988425925925926</v>
      </c>
      <c r="D27" s="24">
        <v>0.014120370370370368</v>
      </c>
      <c r="E27" s="25">
        <v>0.017824074074074076</v>
      </c>
      <c r="F27" s="54">
        <f>IF(E27="dnf","dnf",IF(ISBLANK(E27),"",E27-D27))</f>
        <v>0.0037037037037037073</v>
      </c>
      <c r="G27" s="52">
        <f>IF(ISBLANK(E27),"",IF(E27="dnf","dnf",RANK(F27,F$2:F$96,1)))</f>
        <v>8</v>
      </c>
      <c r="H27" s="25">
        <v>0.04012731481481482</v>
      </c>
      <c r="I27" s="54">
        <f>IF(H27="dnf","dnf",IF(ISBLANK(H27),"",H27-E27))</f>
        <v>0.02230324074074074</v>
      </c>
      <c r="J27" s="52">
        <f>IF(ISBLANK(H27),"",IF(H27="dnf","dnf",RANK(I27,I$2:I$96,1)))</f>
        <v>7</v>
      </c>
      <c r="K27" s="25">
        <v>0.054050925925925926</v>
      </c>
      <c r="L27" s="54">
        <f>IF(K27="dnf","dnf",IF(ISBLANK(K27),"",K27-H27))</f>
        <v>0.013923611111111109</v>
      </c>
      <c r="M27" s="52">
        <f>IF(ISBLANK(K27),"",IF(K27="dnf","dnf",RANK(L27,L$2:L$96,1)))</f>
        <v>5</v>
      </c>
      <c r="N27" s="54">
        <f>IF(K27="dnf","dnf",IF(ISBLANK(K27),"",F27+I27+L27))</f>
        <v>0.03993055555555556</v>
      </c>
      <c r="O27" s="52">
        <f>IF(ISBLANK(K27),"",IF(K27="dnf","dnf",RANK(N27,N$2:N$96,1)))</f>
        <v>8</v>
      </c>
      <c r="P27" s="55" t="str">
        <f>B27</f>
        <v>Rob Strachan</v>
      </c>
      <c r="Q27" s="56"/>
      <c r="R27" s="22"/>
    </row>
  </sheetData>
  <conditionalFormatting sqref="F2:F22 I2:I22 L2:L22 N2:N22 F25:F27 I25:I27 L25:L27 N25:N27">
    <cfRule type="expression" priority="1" dxfId="1" stopIfTrue="1">
      <formula>G2=1</formula>
    </cfRule>
  </conditionalFormatting>
  <printOptions/>
  <pageMargins left="0.75" right="0.75" top="0.31" bottom="0.5" header="0.5" footer="0.5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workbookViewId="0" topLeftCell="A1">
      <selection activeCell="R8" sqref="R8"/>
    </sheetView>
  </sheetViews>
  <sheetFormatPr defaultColWidth="9.140625" defaultRowHeight="12.75"/>
  <cols>
    <col min="1" max="1" width="4.28125" style="0" bestFit="1" customWidth="1"/>
    <col min="2" max="2" width="11.28125" style="11" bestFit="1" customWidth="1"/>
    <col min="3" max="3" width="18.00390625" style="0" bestFit="1" customWidth="1"/>
    <col min="4" max="4" width="2.28125" style="0" bestFit="1" customWidth="1"/>
    <col min="5" max="5" width="3.28125" style="0" customWidth="1"/>
    <col min="6" max="14" width="3.28125" style="0" bestFit="1" customWidth="1"/>
    <col min="15" max="15" width="3.28125" style="0" customWidth="1"/>
    <col min="16" max="16" width="5.57421875" style="0" bestFit="1" customWidth="1"/>
    <col min="17" max="17" width="3.28125" style="0" bestFit="1" customWidth="1"/>
    <col min="18" max="18" width="5.57421875" style="3" bestFit="1" customWidth="1"/>
    <col min="19" max="19" width="3.28125" style="3" bestFit="1" customWidth="1"/>
    <col min="20" max="20" width="5.57421875" style="3" bestFit="1" customWidth="1"/>
    <col min="21" max="21" width="3.28125" style="3" bestFit="1" customWidth="1"/>
    <col min="22" max="22" width="5.57421875" style="3" bestFit="1" customWidth="1"/>
    <col min="23" max="23" width="3.28125" style="3" bestFit="1" customWidth="1"/>
    <col min="24" max="24" width="5.57421875" style="3" bestFit="1" customWidth="1"/>
    <col min="25" max="25" width="3.28125" style="3" bestFit="1" customWidth="1"/>
    <col min="26" max="26" width="5.57421875" style="3" bestFit="1" customWidth="1"/>
    <col min="27" max="27" width="3.28125" style="3" bestFit="1" customWidth="1"/>
    <col min="28" max="28" width="5.57421875" style="3" bestFit="1" customWidth="1"/>
    <col min="29" max="29" width="3.28125" style="3" bestFit="1" customWidth="1"/>
    <col min="30" max="30" width="5.57421875" style="3" bestFit="1" customWidth="1"/>
    <col min="31" max="31" width="3.28125" style="3" bestFit="1" customWidth="1"/>
    <col min="32" max="32" width="5.57421875" style="3" bestFit="1" customWidth="1"/>
    <col min="33" max="33" width="3.28125" style="3" bestFit="1" customWidth="1"/>
    <col min="34" max="36" width="7.28125" style="0" customWidth="1"/>
  </cols>
  <sheetData>
    <row r="1" spans="1:37" ht="12.75">
      <c r="A1" s="1" t="s">
        <v>11</v>
      </c>
      <c r="B1" s="1" t="s">
        <v>147</v>
      </c>
      <c r="C1" s="1" t="s">
        <v>1</v>
      </c>
      <c r="D1" s="1" t="s">
        <v>7</v>
      </c>
      <c r="E1" s="1" t="s">
        <v>128</v>
      </c>
      <c r="F1" s="8" t="s">
        <v>22</v>
      </c>
      <c r="G1" s="9" t="s">
        <v>35</v>
      </c>
      <c r="H1" s="8" t="s">
        <v>36</v>
      </c>
      <c r="I1" s="8" t="s">
        <v>50</v>
      </c>
      <c r="J1" s="8" t="s">
        <v>62</v>
      </c>
      <c r="K1" s="8" t="s">
        <v>65</v>
      </c>
      <c r="L1" s="8" t="s">
        <v>67</v>
      </c>
      <c r="M1" s="8" t="s">
        <v>70</v>
      </c>
      <c r="N1" s="8" t="s">
        <v>75</v>
      </c>
      <c r="O1" s="8" t="s">
        <v>127</v>
      </c>
      <c r="P1" s="8">
        <v>38110</v>
      </c>
      <c r="Q1" s="8" t="s">
        <v>5</v>
      </c>
      <c r="R1" s="8">
        <f>P1+14</f>
        <v>38124</v>
      </c>
      <c r="S1" s="8" t="s">
        <v>9</v>
      </c>
      <c r="T1" s="8">
        <f>R1+14</f>
        <v>38138</v>
      </c>
      <c r="U1" s="8" t="s">
        <v>37</v>
      </c>
      <c r="V1" s="8">
        <f>T1+14</f>
        <v>38152</v>
      </c>
      <c r="W1" s="8" t="s">
        <v>63</v>
      </c>
      <c r="X1" s="8">
        <f>V1+14</f>
        <v>38166</v>
      </c>
      <c r="Y1" s="8" t="s">
        <v>64</v>
      </c>
      <c r="Z1" s="8">
        <f>X1+14</f>
        <v>38180</v>
      </c>
      <c r="AA1" s="8" t="s">
        <v>66</v>
      </c>
      <c r="AB1" s="8">
        <f>Z1+14</f>
        <v>38194</v>
      </c>
      <c r="AC1" s="8" t="s">
        <v>71</v>
      </c>
      <c r="AD1" s="8">
        <f>AB1+14</f>
        <v>38208</v>
      </c>
      <c r="AE1" s="8" t="s">
        <v>72</v>
      </c>
      <c r="AF1" s="8">
        <f>AD1+14</f>
        <v>38222</v>
      </c>
      <c r="AG1" s="8" t="s">
        <v>74</v>
      </c>
      <c r="AH1" s="8" t="s">
        <v>80</v>
      </c>
      <c r="AI1" s="8" t="s">
        <v>77</v>
      </c>
      <c r="AJ1" s="8" t="s">
        <v>78</v>
      </c>
      <c r="AK1" s="8" t="s">
        <v>79</v>
      </c>
    </row>
    <row r="2" spans="1:37" ht="12.75">
      <c r="A2">
        <f aca="true" t="shared" si="0" ref="A2:A39">RANK(B2,B$1:B$65536)</f>
        <v>1</v>
      </c>
      <c r="B2" s="11">
        <f>SUM(E2:N2)-SMALL(E2:N2,1)-SMALL(E2:N2,2)-SMALL(E2:N2,3)-SMALL(E2:N2,4)-SMALL(E2:N2,5)</f>
        <v>260</v>
      </c>
      <c r="C2" s="4" t="s">
        <v>21</v>
      </c>
      <c r="D2">
        <v>2</v>
      </c>
      <c r="E2">
        <f aca="true" t="shared" si="1" ref="E2:E33">IF(O2="",0,LARGE(F2:N2,4))</f>
        <v>52</v>
      </c>
      <c r="F2">
        <f>IF(Q2="",0,VLOOKUP(Q2,points!$A$1:$B$40,2)+$D2)</f>
        <v>0</v>
      </c>
      <c r="G2">
        <f>IF(S2="",0,VLOOKUP(S2,points!$A$1:$B$40,2)+$D2)</f>
        <v>52</v>
      </c>
      <c r="H2">
        <f>IF(U2="",0,VLOOKUP(U2,points!$A$1:$B$40,2)+$D2)</f>
        <v>0</v>
      </c>
      <c r="I2">
        <f>IF(W2="",0,VLOOKUP(W2,points!$A$1:$B$40,2)+$D2)</f>
        <v>0</v>
      </c>
      <c r="J2">
        <f>IF(Y2="",0,VLOOKUP(Y2,points!$A$1:$B$40,2)+$D2)</f>
        <v>0</v>
      </c>
      <c r="K2">
        <f>IF(AA2="",0,VLOOKUP(AA2,points!$A$1:$B$40,2)+$D2)</f>
        <v>52</v>
      </c>
      <c r="L2">
        <f>IF(AC2="",0,VLOOKUP(AC2,points!$A$1:$B$40,2)+$D2)</f>
        <v>52</v>
      </c>
      <c r="M2">
        <f>IF(AE2="",0,VLOOKUP(AE2,points!$A$1:$B$40,2)+$D2)</f>
        <v>0</v>
      </c>
      <c r="N2">
        <f>IF(AG2="",0,VLOOKUP(AG2,points!$A$1:$B$40,2)+$D2)</f>
        <v>52</v>
      </c>
      <c r="O2" t="s">
        <v>129</v>
      </c>
      <c r="P2" s="6">
        <f>IF(ISERROR(VLOOKUP($C2,'3-5-05'!$B$2:$P$95,13,FALSE)),"",VLOOKUP($C2,'3-5-05'!$B$2:$P$95,13,FALSE))</f>
      </c>
      <c r="Q2" s="10">
        <f>IF(OR(P2="",P2="dnf"),"",RANK(P2,P:P,-1))</f>
      </c>
      <c r="R2" s="6">
        <f>IF(ISERROR(VLOOKUP($C2,'17-5-05'!$B$2:$U$88,19,FALSE)),"",VLOOKUP($C2,'17-5-05'!$B$2:$U$88,19,FALSE))</f>
        <v>0.03857638888888888</v>
      </c>
      <c r="S2" s="10">
        <f aca="true" t="shared" si="2" ref="S2:S39">IF(OR(R2="",R2="dnf"),"",RANK(R2,R$1:R$65536,-1))</f>
        <v>1</v>
      </c>
      <c r="T2" s="6">
        <f>IF(ISERROR(VLOOKUP($C2,'31-5-05'!$B$2:$P$95,13,FALSE)),"",VLOOKUP($C2,'31-5-05'!$B$2:$P$95,13,FALSE))</f>
      </c>
      <c r="U2" s="10">
        <f aca="true" t="shared" si="3" ref="U2:U39">IF(OR(T2="",T2="dnf"),"",RANK(T2,T$1:T$65536,-1))</f>
      </c>
      <c r="V2" s="6">
        <f>IF(ISERROR(VLOOKUP($C2,'14-6-05'!$B$2:$P$95,13,FALSE)),"",VLOOKUP($C2,'14-6-05'!$B$2:$P$95,13,FALSE))</f>
      </c>
      <c r="W2" s="10">
        <f aca="true" t="shared" si="4" ref="W2:W39">IF(OR(V2="",V2="dnf"),"",RANK(V2,V$1:V$65536,-1))</f>
      </c>
      <c r="X2" s="6">
        <f>IF(ISERROR(VLOOKUP($C2,'28-6-05'!$B$2:$P$88,13,FALSE)),"",VLOOKUP($C2,'28-6-05'!$B$2:$P$88,13,FALSE))</f>
      </c>
      <c r="Y2" s="10">
        <f aca="true" t="shared" si="5" ref="Y2:Y39">IF(OR(X2="",X2="dnf"),"",RANK(X2,X$1:X$65536,-1))</f>
      </c>
      <c r="Z2" s="6">
        <f>IF(ISERROR(VLOOKUP($C2,'12-7-05'!$B$2:$P$89,13,FALSE)),"",VLOOKUP($C2,'12-7-05'!$B$2:$P$89,13,FALSE))</f>
        <v>0.03710648148148148</v>
      </c>
      <c r="AA2" s="10">
        <f aca="true" t="shared" si="6" ref="AA2:AA39">IF(OR(Z2="",Z2="dnf"),"",RANK(Z2,Z$1:Z$65536,-1))</f>
        <v>1</v>
      </c>
      <c r="AB2" s="6">
        <f>IF(ISERROR(VLOOKUP($C2,'26-7-05'!$B$2:$P$86,13,FALSE)),"",VLOOKUP($C2,'26-7-05'!$B$2:$P$86,13,FALSE))</f>
        <v>0.03697916666666666</v>
      </c>
      <c r="AC2" s="10">
        <f aca="true" t="shared" si="7" ref="AC2:AC39">IF(OR(AB2="",AB2="dnf"),"",RANK(AB2,AB$1:AB$65536,-1))</f>
        <v>1</v>
      </c>
      <c r="AD2" s="6">
        <f>IF(ISERROR(VLOOKUP($C2,'9-8-05'!$B$2:$P$69,13,FALSE)),"",VLOOKUP($C2,'9-8-05'!$B$2:$P$69,13,FALSE))</f>
      </c>
      <c r="AE2" s="10">
        <f aca="true" t="shared" si="8" ref="AE2:AE39">IF(OR(AD2="",AD2="dnf"),"",RANK(AD2,AD$1:AD$65536,-1))</f>
      </c>
      <c r="AF2" s="6">
        <f>IF(ISERROR(VLOOKUP($C2,'23-8-05'!$B$2:$P$69,13,FALSE)),"",VLOOKUP($C2,'23-8-05'!$B$2:$P$69,13,FALSE))</f>
        <v>0.03671296296296296</v>
      </c>
      <c r="AG2" s="10">
        <f aca="true" t="shared" si="9" ref="AG2:AG39">IF(OR(AF2="",AF2="dnf"),"",RANK(AF2,AF$1:AF$65536,-1))</f>
        <v>1</v>
      </c>
      <c r="AH2" s="6">
        <f aca="true" t="shared" si="10" ref="AH2:AH33">IF(SUM(AF2,AD2,AB2,Z2,X2,V2,T2,R2,P2)=0,"",AVERAGE(AF2,AD2,AB2,Z2,X2,V2,T2,R2,P2))</f>
        <v>0.037343749999999995</v>
      </c>
      <c r="AI2" s="6">
        <f aca="true" t="shared" si="11" ref="AI2:AI33">IF(AH2="","",MIN(AF2,AD2,AB2,Z2,X2,V2,T2,R2,P2))</f>
        <v>0.03671296296296296</v>
      </c>
      <c r="AJ2" s="6">
        <f aca="true" t="shared" si="12" ref="AJ2:AJ33">IF(AH2="","",TIMEVALUE("1:20:00")-(AH2+AI2)/2)</f>
        <v>0.018527199074074074</v>
      </c>
      <c r="AK2" s="13">
        <f aca="true" t="shared" si="13" ref="AK2:AK33">IF(AH2="","",TIMEVALUE("18:50:00")+AJ2)</f>
        <v>0.8032494212962963</v>
      </c>
    </row>
    <row r="3" spans="1:37" ht="12.75">
      <c r="A3">
        <f t="shared" si="0"/>
        <v>2</v>
      </c>
      <c r="B3" s="11">
        <f aca="true" t="shared" si="14" ref="B3:B39">SUM(E3:N3)-SMALL(E3:N3,1)-SMALL(E3:N3,2)-SMALL(E3:N3,3)-SMALL(E3:N3,4)-SMALL(E3:N3,5)</f>
        <v>238</v>
      </c>
      <c r="C3" s="4" t="s">
        <v>124</v>
      </c>
      <c r="E3">
        <f>IF(O3="",0,LARGE(F3:N3,4))</f>
        <v>0</v>
      </c>
      <c r="F3">
        <f>IF(Q3="",0,VLOOKUP(Q3,points!$A$1:$B$40,2)+$D3)</f>
        <v>0</v>
      </c>
      <c r="G3">
        <f>IF(S3="",0,VLOOKUP(S3,points!$A$1:$B$40,2)+$D3)</f>
        <v>0</v>
      </c>
      <c r="H3">
        <f>IF(U3="",0,VLOOKUP(U3,points!$A$1:$B$40,2)+$D3)</f>
        <v>50</v>
      </c>
      <c r="I3">
        <f>IF(W3="",0,VLOOKUP(W3,points!$A$1:$B$40,2)+$D3)</f>
        <v>50</v>
      </c>
      <c r="J3">
        <f>IF(Y3="",0,VLOOKUP(Y3,points!$A$1:$B$40,2)+$D3)</f>
        <v>50</v>
      </c>
      <c r="K3">
        <f>IF(AA3="",0,VLOOKUP(AA3,points!$A$1:$B$40,2)+$D3)</f>
        <v>0</v>
      </c>
      <c r="L3">
        <f>IF(AC3="",0,VLOOKUP(AC3,points!$A$1:$B$40,2)+$D3)</f>
        <v>44</v>
      </c>
      <c r="M3">
        <f>IF(AE3="",0,VLOOKUP(AE3,points!$A$1:$B$40,2)+$D3)</f>
        <v>0</v>
      </c>
      <c r="N3">
        <f>IF(AG3="",0,VLOOKUP(AG3,points!$A$1:$B$40,2)+$D3)</f>
        <v>44</v>
      </c>
      <c r="P3" s="6">
        <f>IF(ISERROR(VLOOKUP($C3,'3-5-05'!$B$2:$P$95,13,FALSE)),"",VLOOKUP($C3,'3-5-05'!$B$2:$P$95,13,FALSE))</f>
      </c>
      <c r="Q3" s="10"/>
      <c r="R3" s="6">
        <f>IF(ISERROR(VLOOKUP($C3,'17-5-05'!$B$2:$U$88,19,FALSE)),"",VLOOKUP($C3,'17-5-05'!$B$2:$U$88,19,FALSE))</f>
      </c>
      <c r="S3" s="10">
        <f t="shared" si="2"/>
      </c>
      <c r="T3" s="6">
        <f>IF(ISERROR(VLOOKUP($C3,'31-5-05'!$B$2:$P$95,13,FALSE)),"",VLOOKUP($C3,'31-5-05'!$B$2:$P$95,13,FALSE))</f>
        <v>0.03824074074074074</v>
      </c>
      <c r="U3" s="10">
        <f t="shared" si="3"/>
        <v>1</v>
      </c>
      <c r="V3" s="6">
        <f>IF(ISERROR(VLOOKUP($C3,'14-6-05'!$B$2:$P$95,13,FALSE)),"",VLOOKUP($C3,'14-6-05'!$B$2:$P$95,13,FALSE))</f>
        <v>0.03796296296296296</v>
      </c>
      <c r="W3" s="10">
        <f t="shared" si="4"/>
        <v>1</v>
      </c>
      <c r="X3" s="6">
        <f>IF(ISERROR(VLOOKUP($C3,'28-6-05'!$B$2:$P$88,13,FALSE)),"",VLOOKUP($C3,'28-6-05'!$B$2:$P$88,13,FALSE))</f>
        <v>0.03791666666666666</v>
      </c>
      <c r="Y3" s="10">
        <f t="shared" si="5"/>
        <v>1</v>
      </c>
      <c r="Z3" s="6">
        <f>IF(ISERROR(VLOOKUP($C3,'12-7-05'!$B$2:$P$89,13,FALSE)),"",VLOOKUP($C3,'12-7-05'!$B$2:$P$89,13,FALSE))</f>
      </c>
      <c r="AA3" s="10">
        <f t="shared" si="6"/>
      </c>
      <c r="AB3" s="6">
        <f>IF(ISERROR(VLOOKUP($C3,'26-7-05'!$B$2:$P$86,13,FALSE)),"",VLOOKUP($C3,'26-7-05'!$B$2:$P$86,13,FALSE))</f>
        <v>0.037314814814814815</v>
      </c>
      <c r="AC3" s="10">
        <f t="shared" si="7"/>
        <v>2</v>
      </c>
      <c r="AD3" s="6">
        <f>IF(ISERROR(VLOOKUP($C3,'9-8-05'!$B$2:$P$69,13,FALSE)),"",VLOOKUP($C3,'9-8-05'!$B$2:$P$69,13,FALSE))</f>
      </c>
      <c r="AE3" s="10">
        <f t="shared" si="8"/>
      </c>
      <c r="AF3" s="6">
        <f>IF(ISERROR(VLOOKUP($C3,'23-8-05'!$B$2:$P$69,13,FALSE)),"",VLOOKUP($C3,'23-8-05'!$B$2:$P$69,13,FALSE))</f>
        <v>0.037129629629629624</v>
      </c>
      <c r="AG3" s="10">
        <f t="shared" si="9"/>
        <v>2</v>
      </c>
      <c r="AH3" s="6">
        <f>IF(SUM(AF3,AD3,AB3,Z3,X3,V3,T3,R3,P3)=0,"",AVERAGE(AF3,AD3,AB3,Z3,X3,V3,T3,R3,P3))</f>
        <v>0.03771296296296296</v>
      </c>
      <c r="AI3" s="6">
        <f>IF(AH3="","",MIN(AF3,AD3,AB3,Z3,X3,V3,T3,R3,P3))</f>
        <v>0.037129629629629624</v>
      </c>
      <c r="AJ3" s="6">
        <f>IF(AH3="","",TIMEVALUE("1:20:00")-(AH3+AI3)/2)</f>
        <v>0.01813425925925926</v>
      </c>
      <c r="AK3" s="13">
        <f>IF(AH3="","",TIMEVALUE("18:50:00")+AJ3)</f>
        <v>0.8028564814814815</v>
      </c>
    </row>
    <row r="4" spans="1:37" ht="12.75">
      <c r="A4">
        <f t="shared" si="0"/>
        <v>3</v>
      </c>
      <c r="B4" s="11">
        <f t="shared" si="14"/>
        <v>230</v>
      </c>
      <c r="C4" s="4" t="s">
        <v>20</v>
      </c>
      <c r="D4">
        <v>2</v>
      </c>
      <c r="E4">
        <f t="shared" si="1"/>
        <v>46</v>
      </c>
      <c r="F4">
        <f>IF(Q4="",0,VLOOKUP(Q4,points!$A$1:$B$40,2)+$D4)</f>
        <v>46</v>
      </c>
      <c r="G4">
        <f>IF(S4="",0,VLOOKUP(S4,points!$A$1:$B$40,2)+$D4)</f>
        <v>46</v>
      </c>
      <c r="H4">
        <f>IF(U4="",0,VLOOKUP(U4,points!$A$1:$B$40,2)+$D4)</f>
        <v>46</v>
      </c>
      <c r="I4">
        <f>IF(W4="",0,VLOOKUP(W4,points!$A$1:$B$40,2)+$D4)</f>
        <v>42</v>
      </c>
      <c r="J4">
        <f>IF(Y4="",0,VLOOKUP(Y4,points!$A$1:$B$40,2)+$D4)</f>
        <v>46</v>
      </c>
      <c r="K4">
        <f>IF(AA4="",0,VLOOKUP(AA4,points!$A$1:$B$40,2)+$D4)</f>
        <v>42</v>
      </c>
      <c r="L4">
        <f>IF(AC4="",0,VLOOKUP(AC4,points!$A$1:$B$40,2)+$D4)</f>
        <v>39</v>
      </c>
      <c r="M4">
        <f>IF(AE4="",0,VLOOKUP(AE4,points!$A$1:$B$40,2)+$D4)</f>
        <v>42</v>
      </c>
      <c r="N4">
        <f>IF(AG4="",0,VLOOKUP(AG4,points!$A$1:$B$40,2)+$D4)</f>
        <v>0</v>
      </c>
      <c r="O4" t="s">
        <v>129</v>
      </c>
      <c r="P4" s="6">
        <f>IF(ISERROR(VLOOKUP($C4,'3-5-05'!$B$2:$P$95,13,FALSE)),"",VLOOKUP($C4,'3-5-05'!$B$2:$P$95,13,FALSE))</f>
        <v>0.03965277777777778</v>
      </c>
      <c r="Q4" s="10">
        <f aca="true" t="shared" si="15" ref="Q4:Q39">IF(OR(P4="",P4="dnf"),"",RANK(P4,P$1:P$65536,-1))</f>
        <v>2</v>
      </c>
      <c r="R4" s="6">
        <f>IF(ISERROR(VLOOKUP($C4,'17-5-05'!$B$2:$U$88,19,FALSE)),"",VLOOKUP($C4,'17-5-05'!$B$2:$U$88,19,FALSE))</f>
        <v>0.03972222222222222</v>
      </c>
      <c r="S4" s="10">
        <f t="shared" si="2"/>
        <v>2</v>
      </c>
      <c r="T4" s="6">
        <f>IF(ISERROR(VLOOKUP($C4,'31-5-05'!$B$2:$P$95,13,FALSE)),"",VLOOKUP($C4,'31-5-05'!$B$2:$P$95,13,FALSE))</f>
        <v>0.039247685185185184</v>
      </c>
      <c r="U4" s="10">
        <f t="shared" si="3"/>
        <v>2</v>
      </c>
      <c r="V4" s="6">
        <f>IF(ISERROR(VLOOKUP($C4,'14-6-05'!$B$2:$P$95,13,FALSE)),"",VLOOKUP($C4,'14-6-05'!$B$2:$P$95,13,FALSE))</f>
        <v>0.03943287037037037</v>
      </c>
      <c r="W4" s="10">
        <f t="shared" si="4"/>
        <v>3</v>
      </c>
      <c r="X4" s="6">
        <f>IF(ISERROR(VLOOKUP($C4,'28-6-05'!$B$2:$P$88,13,FALSE)),"",VLOOKUP($C4,'28-6-05'!$B$2:$P$88,13,FALSE))</f>
        <v>0.03813657407407407</v>
      </c>
      <c r="Y4" s="10">
        <f t="shared" si="5"/>
        <v>2</v>
      </c>
      <c r="Z4" s="6">
        <f>IF(ISERROR(VLOOKUP($C4,'12-7-05'!$B$2:$P$89,13,FALSE)),"",VLOOKUP($C4,'12-7-05'!$B$2:$P$89,13,FALSE))</f>
        <v>0.039108796296296294</v>
      </c>
      <c r="AA4" s="10">
        <f t="shared" si="6"/>
        <v>3</v>
      </c>
      <c r="AB4" s="6">
        <f>IF(ISERROR(VLOOKUP($C4,'26-7-05'!$B$2:$P$86,13,FALSE)),"",VLOOKUP($C4,'26-7-05'!$B$2:$P$86,13,FALSE))</f>
        <v>0.03924768518518519</v>
      </c>
      <c r="AC4" s="10">
        <f t="shared" si="7"/>
        <v>4</v>
      </c>
      <c r="AD4" s="6">
        <f>IF(ISERROR(VLOOKUP($C4,'9-8-05'!$B$2:$P$69,13,FALSE)),"",VLOOKUP($C4,'9-8-05'!$B$2:$P$69,13,FALSE))</f>
        <v>0.03864583333333333</v>
      </c>
      <c r="AE4" s="10">
        <f t="shared" si="8"/>
        <v>3</v>
      </c>
      <c r="AF4" s="6" t="str">
        <f>IF(ISERROR(VLOOKUP($C4,'23-8-05'!$B$2:$P$69,13,FALSE)),"",VLOOKUP($C4,'23-8-05'!$B$2:$P$69,13,FALSE))</f>
        <v>dnf</v>
      </c>
      <c r="AG4" s="10">
        <f t="shared" si="9"/>
      </c>
      <c r="AH4" s="6">
        <f>IF(SUM(AF4,AD4,AB4,Z4,X4,V4,T4,R4,P4)=0,"",AVERAGE(AF4,AD4,AB4,Z4,X4,V4,T4,R4,P4))</f>
        <v>0.03914930555555555</v>
      </c>
      <c r="AI4" s="6">
        <f>IF(AH4="","",MIN(AF4,AD4,AB4,Z4,X4,V4,T4,R4,P4))</f>
        <v>0.03813657407407407</v>
      </c>
      <c r="AJ4" s="6">
        <f>IF(AH4="","",TIMEVALUE("1:20:00")-(AH4+AI4)/2)</f>
        <v>0.01691261574074074</v>
      </c>
      <c r="AK4" s="13">
        <f>IF(AH4="","",TIMEVALUE("18:50:00")+AJ4)</f>
        <v>0.801634837962963</v>
      </c>
    </row>
    <row r="5" spans="1:37" ht="12.75">
      <c r="A5">
        <f t="shared" si="0"/>
        <v>4</v>
      </c>
      <c r="B5" s="11">
        <f t="shared" si="14"/>
        <v>204</v>
      </c>
      <c r="C5" t="s">
        <v>19</v>
      </c>
      <c r="E5">
        <f t="shared" si="1"/>
        <v>35</v>
      </c>
      <c r="F5">
        <f>IF(Q5="",0,VLOOKUP(Q5,points!$A$1:$B$40,2)+$D5)</f>
        <v>50</v>
      </c>
      <c r="G5">
        <f>IF(S5="",0,VLOOKUP(S5,points!$A$1:$B$40,2)+$D5)</f>
        <v>0</v>
      </c>
      <c r="H5">
        <f>IF(U5="",0,VLOOKUP(U5,points!$A$1:$B$40,2)+$D5)</f>
        <v>0</v>
      </c>
      <c r="I5">
        <f>IF(W5="",0,VLOOKUP(W5,points!$A$1:$B$40,2)+$D5)</f>
        <v>0</v>
      </c>
      <c r="J5">
        <f>IF(Y5="",0,VLOOKUP(Y5,points!$A$1:$B$40,2)+$D5)</f>
        <v>0</v>
      </c>
      <c r="K5">
        <f>IF(AA5="",0,VLOOKUP(AA5,points!$A$1:$B$40,2)+$D5)</f>
        <v>0</v>
      </c>
      <c r="L5">
        <f>IF(AC5="",0,VLOOKUP(AC5,points!$A$1:$B$40,2)+$D5)</f>
        <v>35</v>
      </c>
      <c r="M5">
        <f>IF(AE5="",0,VLOOKUP(AE5,points!$A$1:$B$40,2)+$D5)</f>
        <v>44</v>
      </c>
      <c r="N5">
        <f>IF(AG5="",0,VLOOKUP(AG5,points!$A$1:$B$40,2)+$D5)</f>
        <v>40</v>
      </c>
      <c r="O5" t="s">
        <v>129</v>
      </c>
      <c r="P5" s="6">
        <f>IF(ISERROR(VLOOKUP($C5,'3-5-05'!$B$2:$P$95,13,FALSE)),"",VLOOKUP($C5,'3-5-05'!$B$2:$P$95,13,FALSE))</f>
        <v>0.039074074074074074</v>
      </c>
      <c r="Q5" s="10">
        <f t="shared" si="15"/>
        <v>1</v>
      </c>
      <c r="R5" s="6">
        <f>IF(ISERROR(VLOOKUP($C5,'17-5-05'!$B$2:$U$88,19,FALSE)),"",VLOOKUP($C5,'17-5-05'!$B$2:$U$88,19,FALSE))</f>
      </c>
      <c r="S5" s="10">
        <f t="shared" si="2"/>
      </c>
      <c r="T5" s="6">
        <f>IF(ISERROR(VLOOKUP($C5,'31-5-05'!$B$2:$P$95,13,FALSE)),"",VLOOKUP($C5,'31-5-05'!$B$2:$P$95,13,FALSE))</f>
      </c>
      <c r="U5" s="10">
        <f t="shared" si="3"/>
      </c>
      <c r="V5" s="6">
        <f>IF(ISERROR(VLOOKUP($C5,'14-6-05'!$B$2:$P$95,13,FALSE)),"",VLOOKUP($C5,'14-6-05'!$B$2:$P$95,13,FALSE))</f>
      </c>
      <c r="W5" s="10">
        <f t="shared" si="4"/>
      </c>
      <c r="X5" s="6">
        <f>IF(ISERROR(VLOOKUP($C5,'28-6-05'!$B$2:$P$88,13,FALSE)),"",VLOOKUP($C5,'28-6-05'!$B$2:$P$88,13,FALSE))</f>
      </c>
      <c r="Y5" s="10">
        <f t="shared" si="5"/>
      </c>
      <c r="Z5" s="6">
        <f>IF(ISERROR(VLOOKUP($C5,'12-7-05'!$B$2:$P$89,13,FALSE)),"",VLOOKUP($C5,'12-7-05'!$B$2:$P$89,13,FALSE))</f>
      </c>
      <c r="AA5" s="10">
        <f t="shared" si="6"/>
      </c>
      <c r="AB5" s="6">
        <f>IF(ISERROR(VLOOKUP($C5,'26-7-05'!$B$2:$P$86,13,FALSE)),"",VLOOKUP($C5,'26-7-05'!$B$2:$P$86,13,FALSE))</f>
        <v>0.03975694444444445</v>
      </c>
      <c r="AC5" s="10">
        <f t="shared" si="7"/>
        <v>5</v>
      </c>
      <c r="AD5" s="6">
        <f>IF(ISERROR(VLOOKUP($C5,'9-8-05'!$B$2:$P$69,13,FALSE)),"",VLOOKUP($C5,'9-8-05'!$B$2:$P$69,13,FALSE))</f>
        <v>0.03833333333333333</v>
      </c>
      <c r="AE5" s="10">
        <f t="shared" si="8"/>
        <v>2</v>
      </c>
      <c r="AF5" s="6">
        <f>IF(ISERROR(VLOOKUP($C5,'23-8-05'!$B$2:$P$69,13,FALSE)),"",VLOOKUP($C5,'23-8-05'!$B$2:$P$69,13,FALSE))</f>
        <v>0.03836805555555555</v>
      </c>
      <c r="AG5" s="10">
        <f t="shared" si="9"/>
        <v>3</v>
      </c>
      <c r="AH5" s="6">
        <f t="shared" si="10"/>
        <v>0.03888310185185185</v>
      </c>
      <c r="AI5" s="6">
        <f t="shared" si="11"/>
        <v>0.03833333333333333</v>
      </c>
      <c r="AJ5" s="6">
        <f t="shared" si="12"/>
        <v>0.016947337962962966</v>
      </c>
      <c r="AK5" s="13">
        <f t="shared" si="13"/>
        <v>0.8016695601851852</v>
      </c>
    </row>
    <row r="6" spans="1:37" ht="12.75">
      <c r="A6">
        <f t="shared" si="0"/>
        <v>5</v>
      </c>
      <c r="B6" s="11">
        <f t="shared" si="14"/>
        <v>177</v>
      </c>
      <c r="C6" t="s">
        <v>39</v>
      </c>
      <c r="E6">
        <f t="shared" si="1"/>
        <v>0</v>
      </c>
      <c r="F6">
        <f>IF(Q6="",0,VLOOKUP(Q6,points!$A$1:$B$40,2)+$D6)</f>
        <v>34</v>
      </c>
      <c r="G6">
        <f>IF(S6="",0,VLOOKUP(S6,points!$A$1:$B$40,2)+$D6)</f>
        <v>0</v>
      </c>
      <c r="H6">
        <f>IF(U6="",0,VLOOKUP(U6,points!$A$1:$B$40,2)+$D6)</f>
        <v>34</v>
      </c>
      <c r="I6">
        <f>IF(W6="",0,VLOOKUP(W6,points!$A$1:$B$40,2)+$D6)</f>
        <v>37</v>
      </c>
      <c r="J6">
        <f>IF(Y6="",0,VLOOKUP(Y6,points!$A$1:$B$40,2)+$D6)</f>
        <v>35</v>
      </c>
      <c r="K6">
        <f>IF(AA6="",0,VLOOKUP(AA6,points!$A$1:$B$40,2)+$D6)</f>
        <v>37</v>
      </c>
      <c r="L6">
        <f>IF(AC6="",0,VLOOKUP(AC6,points!$A$1:$B$40,2)+$D6)</f>
        <v>0</v>
      </c>
      <c r="M6">
        <f>IF(AE6="",0,VLOOKUP(AE6,points!$A$1:$B$40,2)+$D6)</f>
        <v>0</v>
      </c>
      <c r="N6">
        <f>IF(AG6="",0,VLOOKUP(AG6,points!$A$1:$B$40,2)+$D6)</f>
        <v>0</v>
      </c>
      <c r="P6" s="6">
        <f>IF(ISERROR(VLOOKUP($C6,'3-5-05'!$B$2:$P$95,13,FALSE)),"",VLOOKUP($C6,'3-5-05'!$B$2:$P$95,13,FALSE))</f>
        <v>0.04214120370370371</v>
      </c>
      <c r="Q6" s="10">
        <f t="shared" si="15"/>
        <v>6</v>
      </c>
      <c r="R6" s="6" t="str">
        <f>IF(ISERROR(VLOOKUP($C6,'17-5-05'!$B$2:$U$88,19,FALSE)),"",VLOOKUP($C6,'17-5-05'!$B$2:$U$88,19,FALSE))</f>
        <v>dnf</v>
      </c>
      <c r="S6" s="10">
        <f t="shared" si="2"/>
      </c>
      <c r="T6" s="6">
        <f>IF(ISERROR(VLOOKUP($C6,'31-5-05'!$B$2:$P$95,13,FALSE)),"",VLOOKUP($C6,'31-5-05'!$B$2:$P$95,13,FALSE))</f>
        <v>0.041192129629629634</v>
      </c>
      <c r="U6" s="10">
        <f t="shared" si="3"/>
        <v>6</v>
      </c>
      <c r="V6" s="6">
        <f>IF(ISERROR(VLOOKUP($C6,'14-6-05'!$B$2:$P$95,13,FALSE)),"",VLOOKUP($C6,'14-6-05'!$B$2:$P$95,13,FALSE))</f>
        <v>0.04079861111111111</v>
      </c>
      <c r="W6" s="10">
        <f t="shared" si="4"/>
        <v>4</v>
      </c>
      <c r="X6" s="6">
        <f>IF(ISERROR(VLOOKUP($C6,'28-6-05'!$B$2:$P$88,13,FALSE)),"",VLOOKUP($C6,'28-6-05'!$B$2:$P$88,13,FALSE))</f>
        <v>0.04128472222222222</v>
      </c>
      <c r="Y6" s="10">
        <f t="shared" si="5"/>
        <v>5</v>
      </c>
      <c r="Z6" s="6">
        <f>IF(ISERROR(VLOOKUP($C6,'12-7-05'!$B$2:$P$89,13,FALSE)),"",VLOOKUP($C6,'12-7-05'!$B$2:$P$89,13,FALSE))</f>
        <v>0.04004629629629629</v>
      </c>
      <c r="AA6" s="10">
        <f t="shared" si="6"/>
        <v>4</v>
      </c>
      <c r="AB6" s="6">
        <f>IF(ISERROR(VLOOKUP($C6,'26-7-05'!$B$2:$P$86,13,FALSE)),"",VLOOKUP($C6,'26-7-05'!$B$2:$P$86,13,FALSE))</f>
      </c>
      <c r="AC6" s="10">
        <f t="shared" si="7"/>
      </c>
      <c r="AD6" s="6">
        <f>IF(ISERROR(VLOOKUP($C6,'9-8-05'!$B$2:$P$69,13,FALSE)),"",VLOOKUP($C6,'9-8-05'!$B$2:$P$69,13,FALSE))</f>
      </c>
      <c r="AE6" s="10">
        <f t="shared" si="8"/>
      </c>
      <c r="AF6" s="6">
        <f>IF(ISERROR(VLOOKUP($C6,'23-8-05'!$B$2:$P$69,13,FALSE)),"",VLOOKUP($C6,'23-8-05'!$B$2:$P$69,13,FALSE))</f>
      </c>
      <c r="AG6" s="10">
        <f t="shared" si="9"/>
      </c>
      <c r="AH6" s="6">
        <f t="shared" si="10"/>
        <v>0.04109259259259259</v>
      </c>
      <c r="AI6" s="6">
        <f t="shared" si="11"/>
        <v>0.04004629629629629</v>
      </c>
      <c r="AJ6" s="6">
        <f t="shared" si="12"/>
        <v>0.014986111111111117</v>
      </c>
      <c r="AK6" s="13">
        <f t="shared" si="13"/>
        <v>0.7997083333333334</v>
      </c>
    </row>
    <row r="7" spans="1:37" ht="12.75">
      <c r="A7">
        <f t="shared" si="0"/>
        <v>6</v>
      </c>
      <c r="B7" s="11">
        <f t="shared" si="14"/>
        <v>176</v>
      </c>
      <c r="C7" s="4" t="s">
        <v>29</v>
      </c>
      <c r="D7">
        <v>4</v>
      </c>
      <c r="E7">
        <f t="shared" si="1"/>
        <v>34</v>
      </c>
      <c r="F7">
        <f>IF(Q7="",0,VLOOKUP(Q7,points!$A$1:$B$40,2)+$D7)</f>
        <v>35</v>
      </c>
      <c r="G7">
        <f>IF(S7="",0,VLOOKUP(S7,points!$A$1:$B$40,2)+$D7)</f>
        <v>0</v>
      </c>
      <c r="H7">
        <f>IF(U7="",0,VLOOKUP(U7,points!$A$1:$B$40,2)+$D7)</f>
        <v>35</v>
      </c>
      <c r="I7">
        <f>IF(W7="",0,VLOOKUP(W7,points!$A$1:$B$40,2)+$D7)</f>
        <v>0</v>
      </c>
      <c r="J7">
        <f>IF(Y7="",0,VLOOKUP(Y7,points!$A$1:$B$40,2)+$D7)</f>
        <v>0</v>
      </c>
      <c r="K7">
        <f>IF(AA7="",0,VLOOKUP(AA7,points!$A$1:$B$40,2)+$D7)</f>
        <v>38</v>
      </c>
      <c r="L7">
        <f>IF(AC7="",0,VLOOKUP(AC7,points!$A$1:$B$40,2)+$D7)</f>
        <v>34</v>
      </c>
      <c r="M7">
        <f>IF(AE7="",0,VLOOKUP(AE7,points!$A$1:$B$40,2)+$D7)</f>
        <v>0</v>
      </c>
      <c r="N7">
        <f>IF(AG7="",0,VLOOKUP(AG7,points!$A$1:$B$40,2)+$D7)</f>
        <v>33</v>
      </c>
      <c r="O7" t="s">
        <v>129</v>
      </c>
      <c r="P7" s="6">
        <f>IF(ISERROR(VLOOKUP($C7,'3-5-05'!$B$2:$P$95,13,FALSE)),"",VLOOKUP($C7,'3-5-05'!$B$2:$P$95,13,FALSE))</f>
        <v>0.04753472222222222</v>
      </c>
      <c r="Q7" s="10">
        <f t="shared" si="15"/>
        <v>9</v>
      </c>
      <c r="R7" s="6">
        <f>IF(ISERROR(VLOOKUP($C7,'17-5-05'!$B$2:$U$88,19,FALSE)),"",VLOOKUP($C7,'17-5-05'!$B$2:$U$88,19,FALSE))</f>
      </c>
      <c r="S7" s="10">
        <f t="shared" si="2"/>
      </c>
      <c r="T7" s="6">
        <f>IF(ISERROR(VLOOKUP($C7,'31-5-05'!$B$2:$P$95,13,FALSE)),"",VLOOKUP($C7,'31-5-05'!$B$2:$P$95,13,FALSE))</f>
        <v>0.04585648148148148</v>
      </c>
      <c r="U7" s="10">
        <f t="shared" si="3"/>
        <v>9</v>
      </c>
      <c r="V7" s="6">
        <f>IF(ISERROR(VLOOKUP($C7,'14-6-05'!$B$2:$P$95,13,FALSE)),"",VLOOKUP($C7,'14-6-05'!$B$2:$P$95,13,FALSE))</f>
      </c>
      <c r="W7" s="10">
        <f t="shared" si="4"/>
      </c>
      <c r="X7" s="6">
        <f>IF(ISERROR(VLOOKUP($C7,'28-6-05'!$B$2:$P$88,13,FALSE)),"",VLOOKUP($C7,'28-6-05'!$B$2:$P$88,13,FALSE))</f>
      </c>
      <c r="Y7" s="10">
        <f t="shared" si="5"/>
      </c>
      <c r="Z7" s="6">
        <f>IF(ISERROR(VLOOKUP($C7,'12-7-05'!$B$2:$P$89,13,FALSE)),"",VLOOKUP($C7,'12-7-05'!$B$2:$P$89,13,FALSE))</f>
        <v>0.046469907407407404</v>
      </c>
      <c r="AA7" s="10">
        <f t="shared" si="6"/>
        <v>6</v>
      </c>
      <c r="AB7" s="6">
        <f>IF(ISERROR(VLOOKUP($C7,'26-7-05'!$B$2:$P$86,13,FALSE)),"",VLOOKUP($C7,'26-7-05'!$B$2:$P$86,13,FALSE))</f>
        <v>0.045474537037037036</v>
      </c>
      <c r="AC7" s="10">
        <f t="shared" si="7"/>
        <v>10</v>
      </c>
      <c r="AD7" s="6">
        <f>IF(ISERROR(VLOOKUP($C7,'9-8-05'!$B$2:$P$69,13,FALSE)),"",VLOOKUP($C7,'9-8-05'!$B$2:$P$69,13,FALSE))</f>
      </c>
      <c r="AE7" s="10">
        <f t="shared" si="8"/>
      </c>
      <c r="AF7" s="6">
        <f>IF(ISERROR(VLOOKUP($C7,'23-8-05'!$B$2:$P$69,13,FALSE)),"",VLOOKUP($C7,'23-8-05'!$B$2:$P$69,13,FALSE))</f>
        <v>0.0444212962962963</v>
      </c>
      <c r="AG7" s="10">
        <f t="shared" si="9"/>
        <v>11</v>
      </c>
      <c r="AH7" s="6">
        <f t="shared" si="10"/>
        <v>0.04595138888888889</v>
      </c>
      <c r="AI7" s="6">
        <f t="shared" si="11"/>
        <v>0.0444212962962963</v>
      </c>
      <c r="AJ7" s="6">
        <f t="shared" si="12"/>
        <v>0.010369212962962962</v>
      </c>
      <c r="AK7" s="13">
        <f t="shared" si="13"/>
        <v>0.7950914351851852</v>
      </c>
    </row>
    <row r="8" spans="1:37" ht="12.75">
      <c r="A8">
        <f t="shared" si="0"/>
        <v>7</v>
      </c>
      <c r="B8" s="11">
        <f t="shared" si="14"/>
        <v>173</v>
      </c>
      <c r="C8" t="s">
        <v>112</v>
      </c>
      <c r="E8">
        <f t="shared" si="1"/>
        <v>32</v>
      </c>
      <c r="F8">
        <f>IF(Q8="",0,VLOOKUP(Q8,points!$A$1:$B$40,2)+$D8)</f>
        <v>34</v>
      </c>
      <c r="G8">
        <f>IF(S8="",0,VLOOKUP(S8,points!$A$1:$B$40,2)+$D8)</f>
        <v>40</v>
      </c>
      <c r="H8">
        <f>IF(U8="",0,VLOOKUP(U8,points!$A$1:$B$40,2)+$D8)</f>
        <v>0</v>
      </c>
      <c r="I8">
        <f>IF(W8="",0,VLOOKUP(W8,points!$A$1:$B$40,2)+$D8)</f>
        <v>32</v>
      </c>
      <c r="J8">
        <f>IF(Y8="",0,VLOOKUP(Y8,points!$A$1:$B$40,2)+$D8)</f>
        <v>0</v>
      </c>
      <c r="K8">
        <f>IF(AA8="",0,VLOOKUP(AA8,points!$A$1:$B$40,2)+$D8)</f>
        <v>35</v>
      </c>
      <c r="L8">
        <f>IF(AC8="",0,VLOOKUP(AC8,points!$A$1:$B$40,2)+$D8)</f>
        <v>0</v>
      </c>
      <c r="M8">
        <f>IF(AE8="",0,VLOOKUP(AE8,points!$A$1:$B$40,2)+$D8)</f>
        <v>0</v>
      </c>
      <c r="N8">
        <f>IF(AG8="",0,VLOOKUP(AG8,points!$A$1:$B$40,2)+$D8)</f>
        <v>0</v>
      </c>
      <c r="O8" t="s">
        <v>129</v>
      </c>
      <c r="P8" s="6">
        <f>IF(ISERROR(VLOOKUP($C8,'3-5-05'!$B$2:$P$95,13,FALSE)),"",VLOOKUP($C8,'3-5-05'!$B$2:$P$95,13,FALSE))</f>
        <v>0.04214120370370371</v>
      </c>
      <c r="Q8" s="10">
        <f t="shared" si="15"/>
        <v>6</v>
      </c>
      <c r="R8" s="6">
        <f>IF(ISERROR(VLOOKUP($C8,'17-5-05'!$B$2:$U$88,19,FALSE)),"",VLOOKUP($C8,'17-5-05'!$B$2:$U$88,19,FALSE))</f>
        <v>0.042256944444444444</v>
      </c>
      <c r="S8" s="10">
        <f t="shared" si="2"/>
        <v>3</v>
      </c>
      <c r="T8" s="6">
        <f>IF(ISERROR(VLOOKUP($C8,'31-5-05'!$B$2:$P$95,13,FALSE)),"",VLOOKUP($C8,'31-5-05'!$B$2:$P$95,13,FALSE))</f>
      </c>
      <c r="U8" s="10">
        <f t="shared" si="3"/>
      </c>
      <c r="V8" s="6">
        <f>IF(ISERROR(VLOOKUP($C8,'14-6-05'!$B$2:$P$95,13,FALSE)),"",VLOOKUP($C8,'14-6-05'!$B$2:$P$95,13,FALSE))</f>
        <v>0.041666666666666664</v>
      </c>
      <c r="W8" s="10">
        <f t="shared" si="4"/>
        <v>8</v>
      </c>
      <c r="X8" s="6">
        <f>IF(ISERROR(VLOOKUP($C8,'28-6-05'!$B$2:$P$88,13,FALSE)),"",VLOOKUP($C8,'28-6-05'!$B$2:$P$88,13,FALSE))</f>
      </c>
      <c r="Y8" s="10">
        <f t="shared" si="5"/>
      </c>
      <c r="Z8" s="6">
        <f>IF(ISERROR(VLOOKUP($C8,'12-7-05'!$B$2:$P$89,13,FALSE)),"",VLOOKUP($C8,'12-7-05'!$B$2:$P$89,13,FALSE))</f>
        <v>0.04105324074074074</v>
      </c>
      <c r="AA8" s="10">
        <f t="shared" si="6"/>
        <v>5</v>
      </c>
      <c r="AB8" s="6">
        <f>IF(ISERROR(VLOOKUP($C8,'26-7-05'!$B$2:$P$86,13,FALSE)),"",VLOOKUP($C8,'26-7-05'!$B$2:$P$86,13,FALSE))</f>
      </c>
      <c r="AC8" s="10">
        <f t="shared" si="7"/>
      </c>
      <c r="AD8" s="6">
        <f>IF(ISERROR(VLOOKUP($C8,'9-8-05'!$B$2:$P$69,13,FALSE)),"",VLOOKUP($C8,'9-8-05'!$B$2:$P$69,13,FALSE))</f>
      </c>
      <c r="AE8" s="10">
        <f t="shared" si="8"/>
      </c>
      <c r="AF8" s="6">
        <f>IF(ISERROR(VLOOKUP($C8,'23-8-05'!$B$2:$P$69,13,FALSE)),"",VLOOKUP($C8,'23-8-05'!$B$2:$P$69,13,FALSE))</f>
      </c>
      <c r="AG8" s="10">
        <f t="shared" si="9"/>
      </c>
      <c r="AH8" s="6">
        <f>IF(SUM(AF8,AD8,AB8,Z8,X8,V8,T8,R8,P8)=0,"",AVERAGE(AF8,AD8,AB8,Z8,X8,V8,T8,R8,P8))</f>
        <v>0.04177951388888888</v>
      </c>
      <c r="AI8" s="6">
        <f>IF(AH8="","",MIN(AF8,AD8,AB8,Z8,X8,V8,T8,R8,P8))</f>
        <v>0.04105324074074074</v>
      </c>
      <c r="AJ8" s="6">
        <f>IF(AH8="","",TIMEVALUE("1:20:00")-(AH8+AI8)/2)</f>
        <v>0.014139178240740742</v>
      </c>
      <c r="AK8" s="13">
        <f>IF(AH8="","",TIMEVALUE("18:50:00")+AJ8)</f>
        <v>0.798861400462963</v>
      </c>
    </row>
    <row r="9" spans="1:37" ht="12.75">
      <c r="A9">
        <f t="shared" si="0"/>
        <v>8</v>
      </c>
      <c r="B9" s="11">
        <f t="shared" si="14"/>
        <v>161</v>
      </c>
      <c r="C9" t="s">
        <v>121</v>
      </c>
      <c r="E9">
        <f t="shared" si="1"/>
        <v>0</v>
      </c>
      <c r="F9">
        <f>IF(Q9="",0,VLOOKUP(Q9,points!$A$1:$B$40,2)+$D9)</f>
        <v>0</v>
      </c>
      <c r="G9">
        <f>IF(S9="",0,VLOOKUP(S9,points!$A$1:$B$40,2)+$D9)</f>
        <v>35</v>
      </c>
      <c r="H9">
        <f>IF(U9="",0,VLOOKUP(U9,points!$A$1:$B$40,2)+$D9)</f>
        <v>33</v>
      </c>
      <c r="I9">
        <f>IF(W9="",0,VLOOKUP(W9,points!$A$1:$B$40,2)+$D9)</f>
        <v>31</v>
      </c>
      <c r="J9">
        <f>IF(Y9="",0,VLOOKUP(Y9,points!$A$1:$B$40,2)+$D9)</f>
        <v>0</v>
      </c>
      <c r="K9">
        <f>IF(AA9="",0,VLOOKUP(AA9,points!$A$1:$B$40,2)+$D9)</f>
        <v>0</v>
      </c>
      <c r="L9">
        <f>IF(AC9="",0,VLOOKUP(AC9,points!$A$1:$B$40,2)+$D9)</f>
        <v>0</v>
      </c>
      <c r="M9">
        <f>IF(AE9="",0,VLOOKUP(AE9,points!$A$1:$B$40,2)+$D9)</f>
        <v>32</v>
      </c>
      <c r="N9">
        <f>IF(AG9="",0,VLOOKUP(AG9,points!$A$1:$B$40,2)+$D9)</f>
        <v>30</v>
      </c>
      <c r="P9" s="6">
        <f>IF(ISERROR(VLOOKUP($C9,'3-5-05'!$B$2:$P$95,13,FALSE)),"",VLOOKUP($C9,'3-5-05'!$B$2:$P$95,13,FALSE))</f>
      </c>
      <c r="Q9" s="10">
        <f t="shared" si="15"/>
      </c>
      <c r="R9" s="6">
        <f>IF(ISERROR(VLOOKUP($C9,'17-5-05'!$B$2:$U$88,19,FALSE)),"",VLOOKUP($C9,'17-5-05'!$B$2:$U$88,19,FALSE))</f>
        <v>0.0446412037037037</v>
      </c>
      <c r="S9" s="10">
        <f t="shared" si="2"/>
        <v>5</v>
      </c>
      <c r="T9" s="6">
        <f>IF(ISERROR(VLOOKUP($C9,'31-5-05'!$B$2:$P$95,13,FALSE)),"",VLOOKUP($C9,'31-5-05'!$B$2:$P$95,13,FALSE))</f>
        <v>0.042256944444444444</v>
      </c>
      <c r="U9" s="10">
        <f t="shared" si="3"/>
        <v>7</v>
      </c>
      <c r="V9" s="6">
        <f>IF(ISERROR(VLOOKUP($C9,'14-6-05'!$B$2:$P$95,13,FALSE)),"",VLOOKUP($C9,'14-6-05'!$B$2:$P$95,13,FALSE))</f>
        <v>0.04328703703703704</v>
      </c>
      <c r="W9" s="10">
        <f t="shared" si="4"/>
        <v>9</v>
      </c>
      <c r="X9" s="6">
        <f>IF(ISERROR(VLOOKUP($C9,'28-6-05'!$B$2:$P$88,13,FALSE)),"",VLOOKUP($C9,'28-6-05'!$B$2:$P$88,13,FALSE))</f>
      </c>
      <c r="Y9" s="10">
        <f t="shared" si="5"/>
      </c>
      <c r="Z9" s="6">
        <f>IF(ISERROR(VLOOKUP($C9,'12-7-05'!$B$2:$P$89,13,FALSE)),"",VLOOKUP($C9,'12-7-05'!$B$2:$P$89,13,FALSE))</f>
      </c>
      <c r="AA9" s="10">
        <f t="shared" si="6"/>
      </c>
      <c r="AB9" s="6">
        <f>IF(ISERROR(VLOOKUP($C9,'26-7-05'!$B$2:$P$86,13,FALSE)),"",VLOOKUP($C9,'26-7-05'!$B$2:$P$86,13,FALSE))</f>
      </c>
      <c r="AC9" s="10">
        <f t="shared" si="7"/>
      </c>
      <c r="AD9" s="6">
        <f>IF(ISERROR(VLOOKUP($C9,'9-8-05'!$B$2:$P$69,13,FALSE)),"",VLOOKUP($C9,'9-8-05'!$B$2:$P$69,13,FALSE))</f>
        <v>0.044305555555555556</v>
      </c>
      <c r="AE9" s="10">
        <f t="shared" si="8"/>
        <v>8</v>
      </c>
      <c r="AF9" s="6">
        <f>IF(ISERROR(VLOOKUP($C9,'23-8-05'!$B$2:$P$69,13,FALSE)),"",VLOOKUP($C9,'23-8-05'!$B$2:$P$69,13,FALSE))</f>
        <v>0.04219907407407408</v>
      </c>
      <c r="AG9" s="10">
        <f t="shared" si="9"/>
        <v>10</v>
      </c>
      <c r="AH9" s="6">
        <f t="shared" si="10"/>
        <v>0.04333796296296297</v>
      </c>
      <c r="AI9" s="6">
        <f t="shared" si="11"/>
        <v>0.04219907407407408</v>
      </c>
      <c r="AJ9" s="6">
        <f t="shared" si="12"/>
        <v>0.012787037037037027</v>
      </c>
      <c r="AK9" s="13">
        <f t="shared" si="13"/>
        <v>0.7975092592592592</v>
      </c>
    </row>
    <row r="10" spans="1:37" ht="12.75">
      <c r="A10">
        <f t="shared" si="0"/>
        <v>9</v>
      </c>
      <c r="B10" s="11">
        <f t="shared" si="14"/>
        <v>148</v>
      </c>
      <c r="C10" t="s">
        <v>38</v>
      </c>
      <c r="E10">
        <f t="shared" si="1"/>
        <v>28</v>
      </c>
      <c r="F10">
        <f>IF(Q10="",0,VLOOKUP(Q10,points!$A$1:$B$40,2)+$D10)</f>
        <v>32</v>
      </c>
      <c r="G10">
        <f>IF(S10="",0,VLOOKUP(S10,points!$A$1:$B$40,2)+$D10)</f>
        <v>0</v>
      </c>
      <c r="H10">
        <f>IF(U10="",0,VLOOKUP(U10,points!$A$1:$B$40,2)+$D10)</f>
        <v>30</v>
      </c>
      <c r="I10">
        <f>IF(W10="",0,VLOOKUP(W10,points!$A$1:$B$40,2)+$D10)</f>
        <v>28</v>
      </c>
      <c r="J10">
        <f>IF(Y10="",0,VLOOKUP(Y10,points!$A$1:$B$40,2)+$D10)</f>
        <v>0</v>
      </c>
      <c r="K10">
        <f>IF(AA10="",0,VLOOKUP(AA10,points!$A$1:$B$40,2)+$D10)</f>
        <v>0</v>
      </c>
      <c r="L10">
        <f>IF(AC10="",0,VLOOKUP(AC10,points!$A$1:$B$40,2)+$D10)</f>
        <v>0</v>
      </c>
      <c r="M10">
        <f>IF(AE10="",0,VLOOKUP(AE10,points!$A$1:$B$40,2)+$D10)</f>
        <v>30</v>
      </c>
      <c r="N10">
        <f>IF(AG10="",0,VLOOKUP(AG10,points!$A$1:$B$40,2)+$D10)</f>
        <v>27</v>
      </c>
      <c r="O10" t="s">
        <v>129</v>
      </c>
      <c r="P10" s="6">
        <f>IF(ISERROR(VLOOKUP($C10,'3-5-05'!$B$2:$P$95,13,FALSE)),"",VLOOKUP($C10,'3-5-05'!$B$2:$P$95,13,FALSE))</f>
        <v>0.046585648148148154</v>
      </c>
      <c r="Q10" s="10">
        <f t="shared" si="15"/>
        <v>8</v>
      </c>
      <c r="R10" s="6">
        <f>IF(ISERROR(VLOOKUP($C10,'17-5-05'!$B$2:$U$88,19,FALSE)),"",VLOOKUP($C10,'17-5-05'!$B$2:$U$88,19,FALSE))</f>
      </c>
      <c r="S10" s="10">
        <f t="shared" si="2"/>
      </c>
      <c r="T10" s="6">
        <f>IF(ISERROR(VLOOKUP($C10,'31-5-05'!$B$2:$P$95,13,FALSE)),"",VLOOKUP($C10,'31-5-05'!$B$2:$P$95,13,FALSE))</f>
        <v>0.04594907407407407</v>
      </c>
      <c r="U10" s="10">
        <f t="shared" si="3"/>
        <v>10</v>
      </c>
      <c r="V10" s="6">
        <f>IF(ISERROR(VLOOKUP($C10,'14-6-05'!$B$2:$P$95,13,FALSE)),"",VLOOKUP($C10,'14-6-05'!$B$2:$P$95,13,FALSE))</f>
        <v>0.0454861111111111</v>
      </c>
      <c r="W10" s="10">
        <f t="shared" si="4"/>
        <v>12</v>
      </c>
      <c r="X10" s="6">
        <f>IF(ISERROR(VLOOKUP($C10,'28-6-05'!$B$2:$P$88,13,FALSE)),"",VLOOKUP($C10,'28-6-05'!$B$2:$P$88,13,FALSE))</f>
      </c>
      <c r="Y10" s="10">
        <f t="shared" si="5"/>
      </c>
      <c r="Z10" s="6">
        <f>IF(ISERROR(VLOOKUP($C10,'12-7-05'!$B$2:$P$89,13,FALSE)),"",VLOOKUP($C10,'12-7-05'!$B$2:$P$89,13,FALSE))</f>
      </c>
      <c r="AA10" s="10">
        <f t="shared" si="6"/>
      </c>
      <c r="AB10" s="6">
        <f>IF(ISERROR(VLOOKUP($C10,'26-7-05'!$B$2:$P$86,13,FALSE)),"",VLOOKUP($C10,'26-7-05'!$B$2:$P$86,13,FALSE))</f>
      </c>
      <c r="AC10" s="10">
        <f t="shared" si="7"/>
      </c>
      <c r="AD10" s="6">
        <f>IF(ISERROR(VLOOKUP($C10,'9-8-05'!$B$2:$P$69,13,FALSE)),"",VLOOKUP($C10,'9-8-05'!$B$2:$P$69,13,FALSE))</f>
        <v>0.048553240740740744</v>
      </c>
      <c r="AE10" s="10">
        <f t="shared" si="8"/>
        <v>10</v>
      </c>
      <c r="AF10" s="6">
        <f>IF(ISERROR(VLOOKUP($C10,'23-8-05'!$B$2:$P$69,13,FALSE)),"",VLOOKUP($C10,'23-8-05'!$B$2:$P$69,13,FALSE))</f>
        <v>0.04524305555555556</v>
      </c>
      <c r="AG10" s="10">
        <f t="shared" si="9"/>
        <v>13</v>
      </c>
      <c r="AH10" s="6">
        <f t="shared" si="10"/>
        <v>0.04636342592592592</v>
      </c>
      <c r="AI10" s="6">
        <f t="shared" si="11"/>
        <v>0.04524305555555556</v>
      </c>
      <c r="AJ10" s="6">
        <f t="shared" si="12"/>
        <v>0.009752314814814811</v>
      </c>
      <c r="AK10" s="13">
        <f t="shared" si="13"/>
        <v>0.794474537037037</v>
      </c>
    </row>
    <row r="11" spans="1:37" ht="12.75">
      <c r="A11">
        <f t="shared" si="0"/>
        <v>10</v>
      </c>
      <c r="B11" s="11">
        <f t="shared" si="14"/>
        <v>109</v>
      </c>
      <c r="C11" t="s">
        <v>14</v>
      </c>
      <c r="D11">
        <v>4</v>
      </c>
      <c r="E11">
        <f t="shared" si="1"/>
        <v>0</v>
      </c>
      <c r="F11">
        <f>IF(Q11="",0,VLOOKUP(Q11,points!$A$1:$B$40,2)+$D11)</f>
        <v>0</v>
      </c>
      <c r="G11">
        <f>IF(S11="",0,VLOOKUP(S11,points!$A$1:$B$40,2)+$D11)</f>
        <v>0</v>
      </c>
      <c r="H11">
        <f>IF(U11="",0,VLOOKUP(U11,points!$A$1:$B$40,2)+$D11)</f>
        <v>0</v>
      </c>
      <c r="I11">
        <f>IF(W11="",0,VLOOKUP(W11,points!$A$1:$B$40,2)+$D11)</f>
        <v>0</v>
      </c>
      <c r="J11">
        <f>IF(Y11="",0,VLOOKUP(Y11,points!$A$1:$B$40,2)+$D11)</f>
        <v>0</v>
      </c>
      <c r="K11">
        <f>IF(AA11="",0,VLOOKUP(AA11,points!$A$1:$B$40,2)+$D11)</f>
        <v>37</v>
      </c>
      <c r="L11">
        <f>IF(AC11="",0,VLOOKUP(AC11,points!$A$1:$B$40,2)+$D11)</f>
        <v>35</v>
      </c>
      <c r="M11">
        <f>IF(AE11="",0,VLOOKUP(AE11,points!$A$1:$B$40,2)+$D11)</f>
        <v>37</v>
      </c>
      <c r="N11">
        <f>IF(AG11="",0,VLOOKUP(AG11,points!$A$1:$B$40,2)+$D11)</f>
        <v>0</v>
      </c>
      <c r="O11" t="s">
        <v>129</v>
      </c>
      <c r="P11" s="6">
        <f>IF(ISERROR(VLOOKUP($C11,'3-5-05'!$B$2:$P$95,13,FALSE)),"",VLOOKUP($C11,'3-5-05'!$B$2:$P$95,13,FALSE))</f>
      </c>
      <c r="Q11" s="10">
        <f t="shared" si="15"/>
      </c>
      <c r="R11" s="6" t="str">
        <f>IF(ISERROR(VLOOKUP($C11,'17-5-05'!$B$2:$U$88,19,FALSE)),"",VLOOKUP($C11,'17-5-05'!$B$2:$U$88,19,FALSE))</f>
        <v>dnf</v>
      </c>
      <c r="S11" s="10">
        <f t="shared" si="2"/>
      </c>
      <c r="T11" s="6">
        <f>IF(ISERROR(VLOOKUP($C11,'31-5-05'!$B$2:$P$95,13,FALSE)),"",VLOOKUP($C11,'31-5-05'!$B$2:$P$95,13,FALSE))</f>
      </c>
      <c r="U11" s="10">
        <f t="shared" si="3"/>
      </c>
      <c r="V11" s="6">
        <f>IF(ISERROR(VLOOKUP($C11,'14-6-05'!$B$2:$P$95,13,FALSE)),"",VLOOKUP($C11,'14-6-05'!$B$2:$P$95,13,FALSE))</f>
      </c>
      <c r="W11" s="10">
        <f t="shared" si="4"/>
      </c>
      <c r="X11" s="6">
        <f>IF(ISERROR(VLOOKUP($C11,'28-6-05'!$B$2:$P$88,13,FALSE)),"",VLOOKUP($C11,'28-6-05'!$B$2:$P$88,13,FALSE))</f>
      </c>
      <c r="Y11" s="10">
        <f t="shared" si="5"/>
      </c>
      <c r="Z11" s="6">
        <f>IF(ISERROR(VLOOKUP($C11,'12-7-05'!$B$2:$P$89,13,FALSE)),"",VLOOKUP($C11,'12-7-05'!$B$2:$P$89,13,FALSE))</f>
        <v>0.04693287037037037</v>
      </c>
      <c r="AA11" s="10">
        <f t="shared" si="6"/>
        <v>7</v>
      </c>
      <c r="AB11" s="6">
        <f>IF(ISERROR(VLOOKUP($C11,'26-7-05'!$B$2:$P$86,13,FALSE)),"",VLOOKUP($C11,'26-7-05'!$B$2:$P$86,13,FALSE))</f>
        <v>0.0440625</v>
      </c>
      <c r="AC11" s="10">
        <f t="shared" si="7"/>
        <v>9</v>
      </c>
      <c r="AD11" s="6">
        <f>IF(ISERROR(VLOOKUP($C11,'9-8-05'!$B$2:$P$69,13,FALSE)),"",VLOOKUP($C11,'9-8-05'!$B$2:$P$69,13,FALSE))</f>
        <v>0.04341435185185185</v>
      </c>
      <c r="AE11" s="10">
        <f t="shared" si="8"/>
        <v>7</v>
      </c>
      <c r="AF11" s="6">
        <f>IF(ISERROR(VLOOKUP($C11,'23-8-05'!$B$2:$P$69,13,FALSE)),"",VLOOKUP($C11,'23-8-05'!$B$2:$P$69,13,FALSE))</f>
      </c>
      <c r="AG11" s="10">
        <f t="shared" si="9"/>
      </c>
      <c r="AH11" s="6">
        <f>IF(SUM(AF11,AD11,AB11,Z11,X11,V11,T11,R11,P11)=0,"",AVERAGE(AF11,AD11,AB11,Z11,X11,V11,T11,R11,P11))</f>
        <v>0.04480324074074074</v>
      </c>
      <c r="AI11" s="6">
        <f>IF(AH11="","",MIN(AF11,AD11,AB11,Z11,X11,V11,T11,R11,P11))</f>
        <v>0.04341435185185185</v>
      </c>
      <c r="AJ11" s="6">
        <f>IF(AH11="","",TIMEVALUE("1:20:00")-(AH11+AI11)/2)</f>
        <v>0.011446759259259254</v>
      </c>
      <c r="AK11" s="13">
        <f>IF(AH11="","",TIMEVALUE("18:50:00")+AJ11)</f>
        <v>0.7961689814814814</v>
      </c>
    </row>
    <row r="12" spans="1:37" ht="12.75">
      <c r="A12">
        <f t="shared" si="0"/>
        <v>11</v>
      </c>
      <c r="B12" s="11">
        <f t="shared" si="14"/>
        <v>102</v>
      </c>
      <c r="C12" t="s">
        <v>123</v>
      </c>
      <c r="E12">
        <f t="shared" si="1"/>
        <v>0</v>
      </c>
      <c r="F12">
        <f>IF(Q12="",0,VLOOKUP(Q12,points!$A$1:$B$40,2)+$D12)</f>
        <v>0</v>
      </c>
      <c r="G12">
        <f>IF(S12="",0,VLOOKUP(S12,points!$A$1:$B$40,2)+$D12)</f>
        <v>0</v>
      </c>
      <c r="H12">
        <f>IF(U12="",0,VLOOKUP(U12,points!$A$1:$B$40,2)+$D12)</f>
        <v>35</v>
      </c>
      <c r="I12">
        <f>IF(W12="",0,VLOOKUP(W12,points!$A$1:$B$40,2)+$D12)</f>
        <v>0</v>
      </c>
      <c r="J12">
        <f>IF(Y12="",0,VLOOKUP(Y12,points!$A$1:$B$40,2)+$D12)</f>
        <v>0</v>
      </c>
      <c r="K12">
        <f>IF(AA12="",0,VLOOKUP(AA12,points!$A$1:$B$40,2)+$D12)</f>
        <v>0</v>
      </c>
      <c r="L12">
        <f>IF(AC12="",0,VLOOKUP(AC12,points!$A$1:$B$40,2)+$D12)</f>
        <v>33</v>
      </c>
      <c r="M12">
        <f>IF(AE12="",0,VLOOKUP(AE12,points!$A$1:$B$40,2)+$D12)</f>
        <v>0</v>
      </c>
      <c r="N12">
        <f>IF(AG12="",0,VLOOKUP(AG12,points!$A$1:$B$40,2)+$D12)</f>
        <v>34</v>
      </c>
      <c r="P12" s="6">
        <f>IF(ISERROR(VLOOKUP($C12,'3-5-05'!$B$2:$P$95,13,FALSE)),"",VLOOKUP($C12,'3-5-05'!$B$2:$P$95,13,FALSE))</f>
      </c>
      <c r="Q12" s="10">
        <f t="shared" si="15"/>
      </c>
      <c r="R12" s="6">
        <f>IF(ISERROR(VLOOKUP($C12,'17-5-05'!$B$2:$U$88,19,FALSE)),"",VLOOKUP($C12,'17-5-05'!$B$2:$U$88,19,FALSE))</f>
      </c>
      <c r="S12" s="10">
        <f t="shared" si="2"/>
      </c>
      <c r="T12" s="6">
        <f>IF(ISERROR(VLOOKUP($C12,'31-5-05'!$B$2:$P$95,13,FALSE)),"",VLOOKUP($C12,'31-5-05'!$B$2:$P$95,13,FALSE))</f>
        <v>0.040879629629629634</v>
      </c>
      <c r="U12" s="10">
        <f t="shared" si="3"/>
        <v>5</v>
      </c>
      <c r="V12" s="6">
        <f>IF(ISERROR(VLOOKUP($C12,'14-6-05'!$B$2:$P$95,13,FALSE)),"",VLOOKUP($C12,'14-6-05'!$B$2:$P$95,13,FALSE))</f>
      </c>
      <c r="W12" s="10">
        <f t="shared" si="4"/>
      </c>
      <c r="X12" s="6">
        <f>IF(ISERROR(VLOOKUP($C12,'28-6-05'!$B$2:$P$88,13,FALSE)),"",VLOOKUP($C12,'28-6-05'!$B$2:$P$88,13,FALSE))</f>
      </c>
      <c r="Y12" s="10">
        <f t="shared" si="5"/>
      </c>
      <c r="Z12" s="6">
        <f>IF(ISERROR(VLOOKUP($C12,'12-7-05'!$B$2:$P$89,13,FALSE)),"",VLOOKUP($C12,'12-7-05'!$B$2:$P$89,13,FALSE))</f>
      </c>
      <c r="AA12" s="10">
        <f t="shared" si="6"/>
      </c>
      <c r="AB12" s="6">
        <f>IF(ISERROR(VLOOKUP($C12,'26-7-05'!$B$2:$P$86,13,FALSE)),"",VLOOKUP($C12,'26-7-05'!$B$2:$P$86,13,FALSE))</f>
        <v>0.04064814814814815</v>
      </c>
      <c r="AC12" s="10">
        <f t="shared" si="7"/>
        <v>7</v>
      </c>
      <c r="AD12" s="6">
        <f>IF(ISERROR(VLOOKUP($C12,'9-8-05'!$B$2:$P$69,13,FALSE)),"",VLOOKUP($C12,'9-8-05'!$B$2:$P$69,13,FALSE))</f>
      </c>
      <c r="AE12" s="10">
        <f t="shared" si="8"/>
      </c>
      <c r="AF12" s="6">
        <f>IF(ISERROR(VLOOKUP($C12,'23-8-05'!$B$2:$P$69,13,FALSE)),"",VLOOKUP($C12,'23-8-05'!$B$2:$P$69,13,FALSE))</f>
        <v>0.04100694444444444</v>
      </c>
      <c r="AG12" s="10">
        <f t="shared" si="9"/>
        <v>6</v>
      </c>
      <c r="AH12" s="6">
        <f t="shared" si="10"/>
        <v>0.040844907407407406</v>
      </c>
      <c r="AI12" s="6">
        <f t="shared" si="11"/>
        <v>0.04064814814814815</v>
      </c>
      <c r="AJ12" s="6">
        <f t="shared" si="12"/>
        <v>0.014809027777777775</v>
      </c>
      <c r="AK12" s="13">
        <f t="shared" si="13"/>
        <v>0.79953125</v>
      </c>
    </row>
    <row r="13" spans="1:37" ht="12.75">
      <c r="A13">
        <f t="shared" si="0"/>
        <v>11</v>
      </c>
      <c r="B13" s="11">
        <f t="shared" si="14"/>
        <v>102</v>
      </c>
      <c r="C13" t="s">
        <v>32</v>
      </c>
      <c r="E13">
        <f t="shared" si="1"/>
        <v>0</v>
      </c>
      <c r="F13">
        <f>IF(Q13="",0,VLOOKUP(Q13,points!$A$1:$B$40,2)+$D13)</f>
        <v>35</v>
      </c>
      <c r="G13">
        <f>IF(S13="",0,VLOOKUP(S13,points!$A$1:$B$40,2)+$D13)</f>
        <v>0</v>
      </c>
      <c r="H13">
        <f>IF(U13="",0,VLOOKUP(U13,points!$A$1:$B$40,2)+$D13)</f>
        <v>0</v>
      </c>
      <c r="I13">
        <f>IF(W13="",0,VLOOKUP(W13,points!$A$1:$B$40,2)+$D13)</f>
        <v>33</v>
      </c>
      <c r="J13">
        <f>IF(Y13="",0,VLOOKUP(Y13,points!$A$1:$B$40,2)+$D13)</f>
        <v>34</v>
      </c>
      <c r="K13">
        <f>IF(AA13="",0,VLOOKUP(AA13,points!$A$1:$B$40,2)+$D13)</f>
        <v>0</v>
      </c>
      <c r="L13">
        <f>IF(AC13="",0,VLOOKUP(AC13,points!$A$1:$B$40,2)+$D13)</f>
        <v>0</v>
      </c>
      <c r="M13">
        <f>IF(AE13="",0,VLOOKUP(AE13,points!$A$1:$B$40,2)+$D13)</f>
        <v>0</v>
      </c>
      <c r="N13">
        <f>IF(AG13="",0,VLOOKUP(AG13,points!$A$1:$B$40,2)+$D13)</f>
        <v>0</v>
      </c>
      <c r="P13" s="6">
        <f>IF(ISERROR(VLOOKUP($C13,'3-5-05'!$B$2:$P$95,13,FALSE)),"",VLOOKUP($C13,'3-5-05'!$B$2:$P$95,13,FALSE))</f>
        <v>0.041261574074074076</v>
      </c>
      <c r="Q13" s="10">
        <f t="shared" si="15"/>
        <v>5</v>
      </c>
      <c r="R13" s="6">
        <f>IF(ISERROR(VLOOKUP($C13,'17-5-05'!$B$2:$U$88,19,FALSE)),"",VLOOKUP($C13,'17-5-05'!$B$2:$U$88,19,FALSE))</f>
      </c>
      <c r="S13" s="10">
        <f t="shared" si="2"/>
      </c>
      <c r="T13" s="6">
        <f>IF(ISERROR(VLOOKUP($C13,'31-5-05'!$B$2:$P$95,13,FALSE)),"",VLOOKUP($C13,'31-5-05'!$B$2:$P$95,13,FALSE))</f>
      </c>
      <c r="U13" s="10">
        <f t="shared" si="3"/>
      </c>
      <c r="V13" s="6">
        <f>IF(ISERROR(VLOOKUP($C13,'14-6-05'!$B$2:$P$95,13,FALSE)),"",VLOOKUP($C13,'14-6-05'!$B$2:$P$95,13,FALSE))</f>
        <v>0.04162037037037037</v>
      </c>
      <c r="W13" s="10">
        <f t="shared" si="4"/>
        <v>7</v>
      </c>
      <c r="X13" s="6">
        <f>IF(ISERROR(VLOOKUP($C13,'28-6-05'!$B$2:$P$88,13,FALSE)),"",VLOOKUP($C13,'28-6-05'!$B$2:$P$88,13,FALSE))</f>
        <v>0.04148148148148149</v>
      </c>
      <c r="Y13" s="10">
        <f t="shared" si="5"/>
        <v>6</v>
      </c>
      <c r="Z13" s="6">
        <f>IF(ISERROR(VLOOKUP($C13,'12-7-05'!$B$2:$P$89,13,FALSE)),"",VLOOKUP($C13,'12-7-05'!$B$2:$P$89,13,FALSE))</f>
      </c>
      <c r="AA13" s="10">
        <f t="shared" si="6"/>
      </c>
      <c r="AB13" s="6">
        <f>IF(ISERROR(VLOOKUP($C13,'26-7-05'!$B$2:$P$86,13,FALSE)),"",VLOOKUP($C13,'26-7-05'!$B$2:$P$86,13,FALSE))</f>
      </c>
      <c r="AC13" s="10">
        <f t="shared" si="7"/>
      </c>
      <c r="AD13" s="6">
        <f>IF(ISERROR(VLOOKUP($C13,'9-8-05'!$B$2:$P$69,13,FALSE)),"",VLOOKUP($C13,'9-8-05'!$B$2:$P$69,13,FALSE))</f>
      </c>
      <c r="AE13" s="10">
        <f t="shared" si="8"/>
      </c>
      <c r="AF13" s="6">
        <f>IF(ISERROR(VLOOKUP($C13,'23-8-05'!$B$2:$P$69,13,FALSE)),"",VLOOKUP($C13,'23-8-05'!$B$2:$P$69,13,FALSE))</f>
      </c>
      <c r="AG13" s="10">
        <f t="shared" si="9"/>
      </c>
      <c r="AH13" s="6">
        <f t="shared" si="10"/>
        <v>0.04145447530864198</v>
      </c>
      <c r="AI13" s="6">
        <f t="shared" si="11"/>
        <v>0.041261574074074076</v>
      </c>
      <c r="AJ13" s="6">
        <f t="shared" si="12"/>
        <v>0.014197530864197526</v>
      </c>
      <c r="AK13" s="13">
        <f t="shared" si="13"/>
        <v>0.7989197530864197</v>
      </c>
    </row>
    <row r="14" spans="1:37" ht="12.75">
      <c r="A14">
        <f t="shared" si="0"/>
        <v>13</v>
      </c>
      <c r="B14" s="11">
        <f t="shared" si="14"/>
        <v>94</v>
      </c>
      <c r="C14" t="s">
        <v>45</v>
      </c>
      <c r="E14">
        <f t="shared" si="1"/>
        <v>0</v>
      </c>
      <c r="F14">
        <f>IF(Q14="",0,VLOOKUP(Q14,points!$A$1:$B$40,2)+$D14)</f>
        <v>0</v>
      </c>
      <c r="G14">
        <f>IF(S14="",0,VLOOKUP(S14,points!$A$1:$B$40,2)+$D14)</f>
        <v>0</v>
      </c>
      <c r="H14">
        <f>IF(U14="",0,VLOOKUP(U14,points!$A$1:$B$40,2)+$D14)</f>
        <v>0</v>
      </c>
      <c r="I14">
        <f>IF(W14="",0,VLOOKUP(W14,points!$A$1:$B$40,2)+$D14)</f>
        <v>44</v>
      </c>
      <c r="J14">
        <f>IF(Y14="",0,VLOOKUP(Y14,points!$A$1:$B$40,2)+$D14)</f>
        <v>0</v>
      </c>
      <c r="K14">
        <f>IF(AA14="",0,VLOOKUP(AA14,points!$A$1:$B$40,2)+$D14)</f>
        <v>0</v>
      </c>
      <c r="L14">
        <f>IF(AC14="",0,VLOOKUP(AC14,points!$A$1:$B$40,2)+$D14)</f>
        <v>0</v>
      </c>
      <c r="M14">
        <f>IF(AE14="",0,VLOOKUP(AE14,points!$A$1:$B$40,2)+$D14)</f>
        <v>50</v>
      </c>
      <c r="N14">
        <f>IF(AG14="",0,VLOOKUP(AG14,points!$A$1:$B$40,2)+$D14)</f>
        <v>0</v>
      </c>
      <c r="O14" t="s">
        <v>129</v>
      </c>
      <c r="P14" s="6">
        <f>IF(ISERROR(VLOOKUP($C14,'3-5-05'!$B$2:$P$95,13,FALSE)),"",VLOOKUP($C14,'3-5-05'!$B$2:$P$95,13,FALSE))</f>
      </c>
      <c r="Q14" s="10">
        <f t="shared" si="15"/>
      </c>
      <c r="R14" s="6">
        <f>IF(ISERROR(VLOOKUP($C14,'17-5-05'!$B$2:$U$88,19,FALSE)),"",VLOOKUP($C14,'17-5-05'!$B$2:$U$88,19,FALSE))</f>
      </c>
      <c r="S14" s="10">
        <f t="shared" si="2"/>
      </c>
      <c r="T14" s="6">
        <f>IF(ISERROR(VLOOKUP($C14,'31-5-05'!$B$2:$P$95,13,FALSE)),"",VLOOKUP($C14,'31-5-05'!$B$2:$P$95,13,FALSE))</f>
      </c>
      <c r="U14" s="10">
        <f t="shared" si="3"/>
      </c>
      <c r="V14" s="6">
        <f>IF(ISERROR(VLOOKUP($C14,'14-6-05'!$B$2:$P$95,13,FALSE)),"",VLOOKUP($C14,'14-6-05'!$B$2:$P$95,13,FALSE))</f>
        <v>0.0387037037037037</v>
      </c>
      <c r="W14" s="10">
        <f t="shared" si="4"/>
        <v>2</v>
      </c>
      <c r="X14" s="6">
        <f>IF(ISERROR(VLOOKUP($C14,'28-6-05'!$B$2:$P$88,13,FALSE)),"",VLOOKUP($C14,'28-6-05'!$B$2:$P$88,13,FALSE))</f>
      </c>
      <c r="Y14" s="10">
        <f t="shared" si="5"/>
      </c>
      <c r="Z14" s="6">
        <f>IF(ISERROR(VLOOKUP($C14,'12-7-05'!$B$2:$P$89,13,FALSE)),"",VLOOKUP($C14,'12-7-05'!$B$2:$P$89,13,FALSE))</f>
      </c>
      <c r="AA14" s="10">
        <f t="shared" si="6"/>
      </c>
      <c r="AB14" s="6">
        <f>IF(ISERROR(VLOOKUP($C14,'26-7-05'!$B$2:$P$86,13,FALSE)),"",VLOOKUP($C14,'26-7-05'!$B$2:$P$86,13,FALSE))</f>
      </c>
      <c r="AC14" s="10">
        <f t="shared" si="7"/>
      </c>
      <c r="AD14" s="6">
        <f>IF(ISERROR(VLOOKUP($C14,'9-8-05'!$B$2:$P$69,13,FALSE)),"",VLOOKUP($C14,'9-8-05'!$B$2:$P$69,13,FALSE))</f>
        <v>0.03827546296296297</v>
      </c>
      <c r="AE14" s="10">
        <f t="shared" si="8"/>
        <v>1</v>
      </c>
      <c r="AF14" s="6">
        <f>IF(ISERROR(VLOOKUP($C14,'23-8-05'!$B$2:$P$69,13,FALSE)),"",VLOOKUP($C14,'23-8-05'!$B$2:$P$69,13,FALSE))</f>
      </c>
      <c r="AG14" s="10">
        <f t="shared" si="9"/>
      </c>
      <c r="AH14" s="6">
        <f t="shared" si="10"/>
        <v>0.038489583333333334</v>
      </c>
      <c r="AI14" s="6">
        <f t="shared" si="11"/>
        <v>0.03827546296296297</v>
      </c>
      <c r="AJ14" s="6">
        <f t="shared" si="12"/>
        <v>0.017173032407407404</v>
      </c>
      <c r="AK14" s="13">
        <f t="shared" si="13"/>
        <v>0.8018952546296296</v>
      </c>
    </row>
    <row r="15" spans="1:37" ht="12.75">
      <c r="A15">
        <f t="shared" si="0"/>
        <v>14</v>
      </c>
      <c r="B15" s="11">
        <f t="shared" si="14"/>
        <v>91</v>
      </c>
      <c r="C15" t="s">
        <v>126</v>
      </c>
      <c r="D15">
        <v>2</v>
      </c>
      <c r="E15">
        <f t="shared" si="1"/>
        <v>0</v>
      </c>
      <c r="F15">
        <f>IF(Q15="",0,VLOOKUP(Q15,points!$A$1:$B$40,2)+$D15)</f>
        <v>0</v>
      </c>
      <c r="G15">
        <f>IF(S15="",0,VLOOKUP(S15,points!$A$1:$B$40,2)+$D15)</f>
        <v>0</v>
      </c>
      <c r="H15">
        <f>IF(U15="",0,VLOOKUP(U15,points!$A$1:$B$40,2)+$D15)</f>
        <v>0</v>
      </c>
      <c r="I15">
        <f>IF(W15="",0,VLOOKUP(W15,points!$A$1:$B$40,2)+$D15)</f>
        <v>29</v>
      </c>
      <c r="J15">
        <f>IF(Y15="",0,VLOOKUP(Y15,points!$A$1:$B$40,2)+$D15)</f>
        <v>34</v>
      </c>
      <c r="K15">
        <f>IF(AA15="",0,VLOOKUP(AA15,points!$A$1:$B$40,2)+$D15)</f>
        <v>0</v>
      </c>
      <c r="L15">
        <f>IF(AC15="",0,VLOOKUP(AC15,points!$A$1:$B$40,2)+$D15)</f>
        <v>0</v>
      </c>
      <c r="M15">
        <f>IF(AE15="",0,VLOOKUP(AE15,points!$A$1:$B$40,2)+$D15)</f>
        <v>0</v>
      </c>
      <c r="N15">
        <f>IF(AG15="",0,VLOOKUP(AG15,points!$A$1:$B$40,2)+$D15)</f>
        <v>28</v>
      </c>
      <c r="P15" s="6">
        <f>IF(ISERROR(VLOOKUP($C15,'3-5-05'!$B$2:$P$95,13,FALSE)),"",VLOOKUP($C15,'3-5-05'!$B$2:$P$95,13,FALSE))</f>
      </c>
      <c r="Q15" s="10">
        <f t="shared" si="15"/>
      </c>
      <c r="R15" s="6">
        <f>IF(ISERROR(VLOOKUP($C15,'17-5-05'!$B$2:$U$88,19,FALSE)),"",VLOOKUP($C15,'17-5-05'!$B$2:$U$88,19,FALSE))</f>
      </c>
      <c r="S15" s="10">
        <f t="shared" si="2"/>
      </c>
      <c r="T15" s="6">
        <f>IF(ISERROR(VLOOKUP($C15,'31-5-05'!$B$2:$P$95,13,FALSE)),"",VLOOKUP($C15,'31-5-05'!$B$2:$P$95,13,FALSE))</f>
      </c>
      <c r="U15" s="10">
        <f t="shared" si="3"/>
      </c>
      <c r="V15" s="6">
        <f>IF(ISERROR(VLOOKUP($C15,'14-6-05'!$B$2:$P$95,13,FALSE)),"",VLOOKUP($C15,'14-6-05'!$B$2:$P$95,13,FALSE))</f>
        <v>0.04725694444444444</v>
      </c>
      <c r="W15" s="10">
        <f t="shared" si="4"/>
        <v>13</v>
      </c>
      <c r="X15" s="6">
        <f>IF(ISERROR(VLOOKUP($C15,'28-6-05'!$B$2:$P$88,13,FALSE)),"",VLOOKUP($C15,'28-6-05'!$B$2:$P$88,13,FALSE))</f>
        <v>0.04802083333333334</v>
      </c>
      <c r="Y15" s="10">
        <f t="shared" si="5"/>
        <v>8</v>
      </c>
      <c r="Z15" s="6">
        <f>IF(ISERROR(VLOOKUP($C15,'12-7-05'!$B$2:$P$89,13,FALSE)),"",VLOOKUP($C15,'12-7-05'!$B$2:$P$89,13,FALSE))</f>
      </c>
      <c r="AA15" s="10">
        <f t="shared" si="6"/>
      </c>
      <c r="AB15" s="6">
        <f>IF(ISERROR(VLOOKUP($C15,'26-7-05'!$B$2:$P$86,13,FALSE)),"",VLOOKUP($C15,'26-7-05'!$B$2:$P$86,13,FALSE))</f>
      </c>
      <c r="AC15" s="10">
        <f t="shared" si="7"/>
      </c>
      <c r="AD15" s="6">
        <f>IF(ISERROR(VLOOKUP($C15,'9-8-05'!$B$2:$P$69,13,FALSE)),"",VLOOKUP($C15,'9-8-05'!$B$2:$P$69,13,FALSE))</f>
      </c>
      <c r="AE15" s="10">
        <f t="shared" si="8"/>
      </c>
      <c r="AF15" s="6">
        <f>IF(ISERROR(VLOOKUP($C15,'23-8-05'!$B$2:$P$69,13,FALSE)),"",VLOOKUP($C15,'23-8-05'!$B$2:$P$69,13,FALSE))</f>
        <v>0.04525462962962963</v>
      </c>
      <c r="AG15" s="10">
        <f t="shared" si="9"/>
        <v>14</v>
      </c>
      <c r="AH15" s="6">
        <f t="shared" si="10"/>
        <v>0.046844135802469135</v>
      </c>
      <c r="AI15" s="6">
        <f t="shared" si="11"/>
        <v>0.04525462962962963</v>
      </c>
      <c r="AJ15" s="6">
        <f t="shared" si="12"/>
        <v>0.009506172839506166</v>
      </c>
      <c r="AK15" s="13">
        <f t="shared" si="13"/>
        <v>0.7942283950617284</v>
      </c>
    </row>
    <row r="16" spans="1:37" ht="12.75">
      <c r="A16">
        <f t="shared" si="0"/>
        <v>15</v>
      </c>
      <c r="B16" s="11">
        <f t="shared" si="14"/>
        <v>88</v>
      </c>
      <c r="C16" t="s">
        <v>132</v>
      </c>
      <c r="E16">
        <f t="shared" si="1"/>
        <v>0</v>
      </c>
      <c r="F16">
        <f>IF(Q16="",0,VLOOKUP(Q16,points!$A$1:$B$40,2)+$D16)</f>
        <v>0</v>
      </c>
      <c r="G16">
        <f>IF(S16="",0,VLOOKUP(S16,points!$A$1:$B$40,2)+$D16)</f>
        <v>0</v>
      </c>
      <c r="H16">
        <f>IF(U16="",0,VLOOKUP(U16,points!$A$1:$B$40,2)+$D16)</f>
        <v>0</v>
      </c>
      <c r="I16">
        <f>IF(W16="",0,VLOOKUP(W16,points!$A$1:$B$40,2)+$D16)</f>
        <v>0</v>
      </c>
      <c r="J16">
        <f>IF(Y16="",0,VLOOKUP(Y16,points!$A$1:$B$40,2)+$D16)</f>
        <v>0</v>
      </c>
      <c r="K16">
        <f>IF(AA16="",0,VLOOKUP(AA16,points!$A$1:$B$40,2)+$D16)</f>
        <v>44</v>
      </c>
      <c r="L16">
        <f>IF(AC16="",0,VLOOKUP(AC16,points!$A$1:$B$40,2)+$D16)</f>
        <v>44</v>
      </c>
      <c r="M16">
        <f>IF(AE16="",0,VLOOKUP(AE16,points!$A$1:$B$40,2)+$D16)</f>
        <v>0</v>
      </c>
      <c r="N16">
        <f>IF(AG16="",0,VLOOKUP(AG16,points!$A$1:$B$40,2)+$D16)</f>
        <v>0</v>
      </c>
      <c r="P16" s="6">
        <f>IF(ISERROR(VLOOKUP($C16,'3-5-05'!$B$2:$P$95,13,FALSE)),"",VLOOKUP($C16,'3-5-05'!$B$2:$P$95,13,FALSE))</f>
      </c>
      <c r="Q16" s="10">
        <f t="shared" si="15"/>
      </c>
      <c r="R16" s="6">
        <f>IF(ISERROR(VLOOKUP($C16,'17-5-05'!$B$2:$U$88,19,FALSE)),"",VLOOKUP($C16,'17-5-05'!$B$2:$U$88,19,FALSE))</f>
      </c>
      <c r="S16" s="10">
        <f t="shared" si="2"/>
      </c>
      <c r="T16" s="6">
        <f>IF(ISERROR(VLOOKUP($C16,'31-5-05'!$B$2:$P$95,13,FALSE)),"",VLOOKUP($C16,'31-5-05'!$B$2:$P$95,13,FALSE))</f>
      </c>
      <c r="U16" s="10">
        <f t="shared" si="3"/>
      </c>
      <c r="V16" s="6">
        <f>IF(ISERROR(VLOOKUP($C16,'14-6-05'!$B$2:$P$95,13,FALSE)),"",VLOOKUP($C16,'14-6-05'!$B$2:$P$95,13,FALSE))</f>
      </c>
      <c r="W16" s="10">
        <f t="shared" si="4"/>
      </c>
      <c r="X16" s="6">
        <f>IF(ISERROR(VLOOKUP($C16,'28-6-05'!$B$2:$P$88,13,FALSE)),"",VLOOKUP($C16,'28-6-05'!$B$2:$P$88,13,FALSE))</f>
      </c>
      <c r="Y16" s="10">
        <f t="shared" si="5"/>
      </c>
      <c r="Z16" s="6">
        <f>IF(ISERROR(VLOOKUP($C16,'12-7-05'!$B$2:$P$89,13,FALSE)),"",VLOOKUP($C16,'12-7-05'!$B$2:$P$89,13,FALSE))</f>
        <v>0.03761574074074074</v>
      </c>
      <c r="AA16" s="10">
        <f t="shared" si="6"/>
        <v>2</v>
      </c>
      <c r="AB16" s="6">
        <f>IF(ISERROR(VLOOKUP($C16,'26-7-05'!$B$2:$P$86,13,FALSE)),"",VLOOKUP($C16,'26-7-05'!$B$2:$P$86,13,FALSE))</f>
        <v>0.037314814814814815</v>
      </c>
      <c r="AC16" s="10">
        <f t="shared" si="7"/>
        <v>2</v>
      </c>
      <c r="AD16" s="6">
        <f>IF(ISERROR(VLOOKUP($C16,'9-8-05'!$B$2:$P$69,13,FALSE)),"",VLOOKUP($C16,'9-8-05'!$B$2:$P$69,13,FALSE))</f>
      </c>
      <c r="AE16" s="10">
        <f t="shared" si="8"/>
      </c>
      <c r="AF16" s="6">
        <f>IF(ISERROR(VLOOKUP($C16,'23-8-05'!$B$2:$P$69,13,FALSE)),"",VLOOKUP($C16,'23-8-05'!$B$2:$P$69,13,FALSE))</f>
      </c>
      <c r="AG16" s="10">
        <f t="shared" si="9"/>
      </c>
      <c r="AH16" s="6">
        <f t="shared" si="10"/>
        <v>0.03746527777777778</v>
      </c>
      <c r="AI16" s="6">
        <f t="shared" si="11"/>
        <v>0.037314814814814815</v>
      </c>
      <c r="AJ16" s="6">
        <f t="shared" si="12"/>
        <v>0.018165509259259256</v>
      </c>
      <c r="AK16" s="13">
        <f t="shared" si="13"/>
        <v>0.8028877314814815</v>
      </c>
    </row>
    <row r="17" spans="1:37" ht="12.75">
      <c r="A17">
        <f t="shared" si="0"/>
        <v>16</v>
      </c>
      <c r="B17" s="11">
        <f t="shared" si="14"/>
        <v>77</v>
      </c>
      <c r="C17" t="s">
        <v>25</v>
      </c>
      <c r="E17">
        <f t="shared" si="1"/>
        <v>0</v>
      </c>
      <c r="F17">
        <f>IF(Q17="",0,VLOOKUP(Q17,points!$A$1:$B$40,2)+$D17)</f>
        <v>0</v>
      </c>
      <c r="G17">
        <f>IF(S17="",0,VLOOKUP(S17,points!$A$1:$B$40,2)+$D17)</f>
        <v>0</v>
      </c>
      <c r="H17">
        <f>IF(U17="",0,VLOOKUP(U17,points!$A$1:$B$40,2)+$D17)</f>
        <v>40</v>
      </c>
      <c r="I17">
        <f>IF(W17="",0,VLOOKUP(W17,points!$A$1:$B$40,2)+$D17)</f>
        <v>0</v>
      </c>
      <c r="J17">
        <f>IF(Y17="",0,VLOOKUP(Y17,points!$A$1:$B$40,2)+$D17)</f>
        <v>37</v>
      </c>
      <c r="K17">
        <f>IF(AA17="",0,VLOOKUP(AA17,points!$A$1:$B$40,2)+$D17)</f>
        <v>0</v>
      </c>
      <c r="L17">
        <f>IF(AC17="",0,VLOOKUP(AC17,points!$A$1:$B$40,2)+$D17)</f>
        <v>0</v>
      </c>
      <c r="M17">
        <f>IF(AE17="",0,VLOOKUP(AE17,points!$A$1:$B$40,2)+$D17)</f>
        <v>0</v>
      </c>
      <c r="N17">
        <f>IF(AG17="",0,VLOOKUP(AG17,points!$A$1:$B$40,2)+$D17)</f>
        <v>0</v>
      </c>
      <c r="O17" t="s">
        <v>129</v>
      </c>
      <c r="P17" s="6">
        <f>IF(ISERROR(VLOOKUP($C17,'3-5-05'!$B$2:$P$95,13,FALSE)),"",VLOOKUP($C17,'3-5-05'!$B$2:$P$95,13,FALSE))</f>
      </c>
      <c r="Q17" s="10">
        <f t="shared" si="15"/>
      </c>
      <c r="R17" s="6">
        <f>IF(ISERROR(VLOOKUP($C17,'17-5-05'!$B$2:$U$88,19,FALSE)),"",VLOOKUP($C17,'17-5-05'!$B$2:$U$88,19,FALSE))</f>
      </c>
      <c r="S17" s="10">
        <f t="shared" si="2"/>
      </c>
      <c r="T17" s="6">
        <f>IF(ISERROR(VLOOKUP($C17,'31-5-05'!$B$2:$P$95,13,FALSE)),"",VLOOKUP($C17,'31-5-05'!$B$2:$P$95,13,FALSE))</f>
        <v>0.03958333333333333</v>
      </c>
      <c r="U17" s="10">
        <f t="shared" si="3"/>
        <v>3</v>
      </c>
      <c r="V17" s="6" t="str">
        <f>IF(ISERROR(VLOOKUP($C17,'14-6-05'!$B$2:$P$95,13,FALSE)),"",VLOOKUP($C17,'14-6-05'!$B$2:$P$95,13,FALSE))</f>
        <v>dnf</v>
      </c>
      <c r="W17" s="10">
        <f t="shared" si="4"/>
      </c>
      <c r="X17" s="6">
        <f>IF(ISERROR(VLOOKUP($C17,'28-6-05'!$B$2:$P$88,13,FALSE)),"",VLOOKUP($C17,'28-6-05'!$B$2:$P$88,13,FALSE))</f>
        <v>0.04027777777777778</v>
      </c>
      <c r="Y17" s="10">
        <f t="shared" si="5"/>
        <v>4</v>
      </c>
      <c r="Z17" s="6" t="str">
        <f>IF(ISERROR(VLOOKUP($C17,'12-7-05'!$B$2:$P$89,13,FALSE)),"",VLOOKUP($C17,'12-7-05'!$B$2:$P$89,13,FALSE))</f>
        <v>dnf</v>
      </c>
      <c r="AA17" s="10">
        <f t="shared" si="6"/>
      </c>
      <c r="AB17" s="6">
        <f>IF(ISERROR(VLOOKUP($C17,'26-7-05'!$B$2:$P$86,13,FALSE)),"",VLOOKUP($C17,'26-7-05'!$B$2:$P$86,13,FALSE))</f>
      </c>
      <c r="AC17" s="10">
        <f t="shared" si="7"/>
      </c>
      <c r="AD17" s="6">
        <f>IF(ISERROR(VLOOKUP($C17,'9-8-05'!$B$2:$P$69,13,FALSE)),"",VLOOKUP($C17,'9-8-05'!$B$2:$P$69,13,FALSE))</f>
      </c>
      <c r="AE17" s="10">
        <f t="shared" si="8"/>
      </c>
      <c r="AF17" s="6">
        <f>IF(ISERROR(VLOOKUP($C17,'23-8-05'!$B$2:$P$69,13,FALSE)),"",VLOOKUP($C17,'23-8-05'!$B$2:$P$69,13,FALSE))</f>
      </c>
      <c r="AG17" s="10">
        <f t="shared" si="9"/>
      </c>
      <c r="AH17" s="6">
        <f t="shared" si="10"/>
        <v>0.03993055555555555</v>
      </c>
      <c r="AI17" s="6">
        <f t="shared" si="11"/>
        <v>0.03958333333333333</v>
      </c>
      <c r="AJ17" s="6">
        <f t="shared" si="12"/>
        <v>0.01579861111111111</v>
      </c>
      <c r="AK17" s="13">
        <f t="shared" si="13"/>
        <v>0.8005208333333333</v>
      </c>
    </row>
    <row r="18" spans="1:37" ht="12.75">
      <c r="A18">
        <f t="shared" si="0"/>
        <v>17</v>
      </c>
      <c r="B18" s="11">
        <f t="shared" si="14"/>
        <v>70</v>
      </c>
      <c r="C18" t="s">
        <v>120</v>
      </c>
      <c r="E18">
        <f t="shared" si="1"/>
        <v>0</v>
      </c>
      <c r="F18">
        <f>IF(Q18="",0,VLOOKUP(Q18,points!$A$1:$B$40,2)+$D18)</f>
        <v>0</v>
      </c>
      <c r="G18">
        <f>IF(S18="",0,VLOOKUP(S18,points!$A$1:$B$40,2)+$D18)</f>
        <v>37</v>
      </c>
      <c r="H18">
        <f>IF(U18="",0,VLOOKUP(U18,points!$A$1:$B$40,2)+$D18)</f>
        <v>0</v>
      </c>
      <c r="I18">
        <f>IF(W18="",0,VLOOKUP(W18,points!$A$1:$B$40,2)+$D18)</f>
        <v>0</v>
      </c>
      <c r="J18">
        <f>IF(Y18="",0,VLOOKUP(Y18,points!$A$1:$B$40,2)+$D18)</f>
        <v>33</v>
      </c>
      <c r="K18">
        <f>IF(AA18="",0,VLOOKUP(AA18,points!$A$1:$B$40,2)+$D18)</f>
        <v>0</v>
      </c>
      <c r="L18">
        <f>IF(AC18="",0,VLOOKUP(AC18,points!$A$1:$B$40,2)+$D18)</f>
        <v>0</v>
      </c>
      <c r="M18">
        <f>IF(AE18="",0,VLOOKUP(AE18,points!$A$1:$B$40,2)+$D18)</f>
        <v>0</v>
      </c>
      <c r="N18">
        <f>IF(AG18="",0,VLOOKUP(AG18,points!$A$1:$B$40,2)+$D18)</f>
        <v>0</v>
      </c>
      <c r="P18" s="6">
        <f>IF(ISERROR(VLOOKUP($C18,'3-5-05'!$B$2:$P$95,13,FALSE)),"",VLOOKUP($C18,'3-5-05'!$B$2:$P$95,13,FALSE))</f>
      </c>
      <c r="Q18" s="10">
        <f t="shared" si="15"/>
      </c>
      <c r="R18" s="6">
        <f>IF(ISERROR(VLOOKUP($C18,'17-5-05'!$B$2:$U$88,19,FALSE)),"",VLOOKUP($C18,'17-5-05'!$B$2:$U$88,19,FALSE))</f>
        <v>0.04452546296296297</v>
      </c>
      <c r="S18" s="10">
        <f t="shared" si="2"/>
        <v>4</v>
      </c>
      <c r="T18" s="6">
        <f>IF(ISERROR(VLOOKUP($C18,'31-5-05'!$B$2:$P$95,13,FALSE)),"",VLOOKUP($C18,'31-5-05'!$B$2:$P$95,13,FALSE))</f>
      </c>
      <c r="U18" s="10">
        <f t="shared" si="3"/>
      </c>
      <c r="V18" s="6">
        <f>IF(ISERROR(VLOOKUP($C18,'14-6-05'!$B$2:$P$95,13,FALSE)),"",VLOOKUP($C18,'14-6-05'!$B$2:$P$95,13,FALSE))</f>
      </c>
      <c r="W18" s="10">
        <f t="shared" si="4"/>
      </c>
      <c r="X18" s="6">
        <f>IF(ISERROR(VLOOKUP($C18,'28-6-05'!$B$2:$P$88,13,FALSE)),"",VLOOKUP($C18,'28-6-05'!$B$2:$P$88,13,FALSE))</f>
        <v>0.04155092592592592</v>
      </c>
      <c r="Y18" s="10">
        <f t="shared" si="5"/>
        <v>7</v>
      </c>
      <c r="Z18" s="6">
        <f>IF(ISERROR(VLOOKUP($C18,'12-7-05'!$B$2:$P$89,13,FALSE)),"",VLOOKUP($C18,'12-7-05'!$B$2:$P$89,13,FALSE))</f>
      </c>
      <c r="AA18" s="10">
        <f t="shared" si="6"/>
      </c>
      <c r="AB18" s="6">
        <f>IF(ISERROR(VLOOKUP($C18,'26-7-05'!$B$2:$P$86,13,FALSE)),"",VLOOKUP($C18,'26-7-05'!$B$2:$P$86,13,FALSE))</f>
      </c>
      <c r="AC18" s="10">
        <f t="shared" si="7"/>
      </c>
      <c r="AD18" s="6">
        <f>IF(ISERROR(VLOOKUP($C18,'9-8-05'!$B$2:$P$69,13,FALSE)),"",VLOOKUP($C18,'9-8-05'!$B$2:$P$69,13,FALSE))</f>
      </c>
      <c r="AE18" s="10">
        <f t="shared" si="8"/>
      </c>
      <c r="AF18" s="6">
        <f>IF(ISERROR(VLOOKUP($C18,'23-8-05'!$B$2:$P$69,13,FALSE)),"",VLOOKUP($C18,'23-8-05'!$B$2:$P$69,13,FALSE))</f>
      </c>
      <c r="AG18" s="10">
        <f t="shared" si="9"/>
      </c>
      <c r="AH18" s="6">
        <f t="shared" si="10"/>
        <v>0.04303819444444444</v>
      </c>
      <c r="AI18" s="6">
        <f t="shared" si="11"/>
        <v>0.04155092592592592</v>
      </c>
      <c r="AJ18" s="6">
        <f t="shared" si="12"/>
        <v>0.013260995370370371</v>
      </c>
      <c r="AK18" s="13">
        <f t="shared" si="13"/>
        <v>0.7979832175925926</v>
      </c>
    </row>
    <row r="19" spans="1:37" ht="12.75">
      <c r="A19">
        <f t="shared" si="0"/>
        <v>17</v>
      </c>
      <c r="B19" s="11">
        <f t="shared" si="14"/>
        <v>70</v>
      </c>
      <c r="C19" t="s">
        <v>43</v>
      </c>
      <c r="D19">
        <v>6</v>
      </c>
      <c r="E19">
        <f t="shared" si="1"/>
        <v>0</v>
      </c>
      <c r="F19">
        <f>IF(Q19="",0,VLOOKUP(Q19,points!$A$1:$B$40,2)+$D19)</f>
        <v>0</v>
      </c>
      <c r="G19">
        <f>IF(S19="",0,VLOOKUP(S19,points!$A$1:$B$40,2)+$D19)</f>
        <v>0</v>
      </c>
      <c r="H19">
        <f>IF(U19="",0,VLOOKUP(U19,points!$A$1:$B$40,2)+$D19)</f>
        <v>0</v>
      </c>
      <c r="I19">
        <f>IF(W19="",0,VLOOKUP(W19,points!$A$1:$B$40,2)+$D19)</f>
        <v>32</v>
      </c>
      <c r="J19">
        <f>IF(Y19="",0,VLOOKUP(Y19,points!$A$1:$B$40,2)+$D19)</f>
        <v>0</v>
      </c>
      <c r="K19">
        <f>IF(AA19="",0,VLOOKUP(AA19,points!$A$1:$B$40,2)+$D19)</f>
        <v>38</v>
      </c>
      <c r="L19">
        <f>IF(AC19="",0,VLOOKUP(AC19,points!$A$1:$B$40,2)+$D19)</f>
        <v>0</v>
      </c>
      <c r="M19">
        <f>IF(AE19="",0,VLOOKUP(AE19,points!$A$1:$B$40,2)+$D19)</f>
        <v>0</v>
      </c>
      <c r="N19">
        <f>IF(AG19="",0,VLOOKUP(AG19,points!$A$1:$B$40,2)+$D19)</f>
        <v>0</v>
      </c>
      <c r="P19" s="6">
        <f>IF(ISERROR(VLOOKUP($C19,'3-5-05'!$B$2:$P$95,13,FALSE)),"",VLOOKUP($C19,'3-5-05'!$B$2:$P$95,13,FALSE))</f>
      </c>
      <c r="Q19" s="10">
        <f t="shared" si="15"/>
      </c>
      <c r="R19" s="6">
        <f>IF(ISERROR(VLOOKUP($C19,'17-5-05'!$B$2:$U$88,19,FALSE)),"",VLOOKUP($C19,'17-5-05'!$B$2:$U$88,19,FALSE))</f>
      </c>
      <c r="S19" s="10">
        <f t="shared" si="2"/>
      </c>
      <c r="T19" s="6">
        <f>IF(ISERROR(VLOOKUP($C19,'31-5-05'!$B$2:$P$95,13,FALSE)),"",VLOOKUP($C19,'31-5-05'!$B$2:$P$95,13,FALSE))</f>
      </c>
      <c r="U19" s="10">
        <f t="shared" si="3"/>
      </c>
      <c r="V19" s="6">
        <f>IF(ISERROR(VLOOKUP($C19,'14-6-05'!$B$2:$P$95,13,FALSE)),"",VLOOKUP($C19,'14-6-05'!$B$2:$P$95,13,FALSE))</f>
        <v>0.049166666666666664</v>
      </c>
      <c r="W19" s="10">
        <f t="shared" si="4"/>
        <v>14</v>
      </c>
      <c r="X19" s="6">
        <f>IF(ISERROR(VLOOKUP($C19,'28-6-05'!$B$2:$P$88,13,FALSE)),"",VLOOKUP($C19,'28-6-05'!$B$2:$P$88,13,FALSE))</f>
      </c>
      <c r="Y19" s="10">
        <f t="shared" si="5"/>
      </c>
      <c r="Z19" s="6">
        <f>IF(ISERROR(VLOOKUP($C19,'12-7-05'!$B$2:$P$89,13,FALSE)),"",VLOOKUP($C19,'12-7-05'!$B$2:$P$89,13,FALSE))</f>
        <v>0.049629629629629635</v>
      </c>
      <c r="AA19" s="10">
        <f t="shared" si="6"/>
        <v>8</v>
      </c>
      <c r="AB19" s="6">
        <f>IF(ISERROR(VLOOKUP($C19,'26-7-05'!$B$2:$P$86,13,FALSE)),"",VLOOKUP($C19,'26-7-05'!$B$2:$P$86,13,FALSE))</f>
      </c>
      <c r="AC19" s="10">
        <f t="shared" si="7"/>
      </c>
      <c r="AD19" s="6">
        <f>IF(ISERROR(VLOOKUP($C19,'9-8-05'!$B$2:$P$69,13,FALSE)),"",VLOOKUP($C19,'9-8-05'!$B$2:$P$69,13,FALSE))</f>
      </c>
      <c r="AE19" s="10">
        <f t="shared" si="8"/>
      </c>
      <c r="AF19" s="6">
        <f>IF(ISERROR(VLOOKUP($C19,'23-8-05'!$B$2:$P$69,13,FALSE)),"",VLOOKUP($C19,'23-8-05'!$B$2:$P$69,13,FALSE))</f>
      </c>
      <c r="AG19" s="10">
        <f t="shared" si="9"/>
      </c>
      <c r="AH19" s="6">
        <f>IF(SUM(AF19,AD19,AB19,Z19,X19,V19,T19,R19,P19)=0,"",AVERAGE(AF19,AD19,AB19,Z19,X19,V19,T19,R19,P19))</f>
        <v>0.04939814814814815</v>
      </c>
      <c r="AI19" s="6">
        <f>IF(AH19="","",MIN(AF19,AD19,AB19,Z19,X19,V19,T19,R19,P19))</f>
        <v>0.049166666666666664</v>
      </c>
      <c r="AJ19" s="6">
        <f>IF(AH19="","",TIMEVALUE("1:20:00")-(AH19+AI19)/2)</f>
        <v>0.006273148148148146</v>
      </c>
      <c r="AK19" s="13">
        <f>IF(AH19="","",TIMEVALUE("18:50:00")+AJ19)</f>
        <v>0.7909953703703704</v>
      </c>
    </row>
    <row r="20" spans="1:37" ht="12.75">
      <c r="A20">
        <f t="shared" si="0"/>
        <v>19</v>
      </c>
      <c r="B20" s="11">
        <f t="shared" si="14"/>
        <v>69</v>
      </c>
      <c r="C20" t="s">
        <v>17</v>
      </c>
      <c r="D20">
        <v>2</v>
      </c>
      <c r="E20">
        <f t="shared" si="1"/>
        <v>0</v>
      </c>
      <c r="F20">
        <f>IF(Q20="",0,VLOOKUP(Q20,points!$A$1:$B$40,2)+$D20)</f>
        <v>0</v>
      </c>
      <c r="G20">
        <f>IF(S20="",0,VLOOKUP(S20,points!$A$1:$B$40,2)+$D20)</f>
        <v>0</v>
      </c>
      <c r="H20">
        <f>IF(U20="",0,VLOOKUP(U20,points!$A$1:$B$40,2)+$D20)</f>
        <v>0</v>
      </c>
      <c r="I20">
        <f>IF(W20="",0,VLOOKUP(W20,points!$A$1:$B$40,2)+$D20)</f>
        <v>0</v>
      </c>
      <c r="J20">
        <f>IF(Y20="",0,VLOOKUP(Y20,points!$A$1:$B$40,2)+$D20)</f>
        <v>0</v>
      </c>
      <c r="K20">
        <f>IF(AA20="",0,VLOOKUP(AA20,points!$A$1:$B$40,2)+$D20)</f>
        <v>0</v>
      </c>
      <c r="L20">
        <f>IF(AC20="",0,VLOOKUP(AC20,points!$A$1:$B$40,2)+$D20)</f>
        <v>0</v>
      </c>
      <c r="M20">
        <f>IF(AE20="",0,VLOOKUP(AE20,points!$A$1:$B$40,2)+$D20)</f>
        <v>36</v>
      </c>
      <c r="N20">
        <f>IF(AG20="",0,VLOOKUP(AG20,points!$A$1:$B$40,2)+$D20)</f>
        <v>33</v>
      </c>
      <c r="O20" t="s">
        <v>129</v>
      </c>
      <c r="P20" s="6">
        <f>IF(ISERROR(VLOOKUP($C20,'3-5-05'!$B$2:$P$95,13,FALSE)),"",VLOOKUP($C20,'3-5-05'!$B$2:$P$95,13,FALSE))</f>
      </c>
      <c r="Q20" s="10">
        <f t="shared" si="15"/>
      </c>
      <c r="R20" s="6">
        <f>IF(ISERROR(VLOOKUP($C20,'17-5-05'!$B$2:$U$88,19,FALSE)),"",VLOOKUP($C20,'17-5-05'!$B$2:$U$88,19,FALSE))</f>
      </c>
      <c r="S20" s="10">
        <f t="shared" si="2"/>
      </c>
      <c r="T20" s="6">
        <f>IF(ISERROR(VLOOKUP($C20,'31-5-05'!$B$2:$P$95,13,FALSE)),"",VLOOKUP($C20,'31-5-05'!$B$2:$P$95,13,FALSE))</f>
      </c>
      <c r="U20" s="10">
        <f t="shared" si="3"/>
      </c>
      <c r="V20" s="6">
        <f>IF(ISERROR(VLOOKUP($C20,'14-6-05'!$B$2:$P$95,13,FALSE)),"",VLOOKUP($C20,'14-6-05'!$B$2:$P$95,13,FALSE))</f>
      </c>
      <c r="W20" s="10">
        <f t="shared" si="4"/>
      </c>
      <c r="X20" s="6">
        <f>IF(ISERROR(VLOOKUP($C20,'28-6-05'!$B$2:$P$88,13,FALSE)),"",VLOOKUP($C20,'28-6-05'!$B$2:$P$88,13,FALSE))</f>
      </c>
      <c r="Y20" s="10">
        <f t="shared" si="5"/>
      </c>
      <c r="Z20" s="6">
        <f>IF(ISERROR(VLOOKUP($C20,'12-7-05'!$B$2:$P$89,13,FALSE)),"",VLOOKUP($C20,'12-7-05'!$B$2:$P$89,13,FALSE))</f>
      </c>
      <c r="AA20" s="10">
        <f t="shared" si="6"/>
      </c>
      <c r="AB20" s="6">
        <f>IF(ISERROR(VLOOKUP($C20,'26-7-05'!$B$2:$P$86,13,FALSE)),"",VLOOKUP($C20,'26-7-05'!$B$2:$P$86,13,FALSE))</f>
      </c>
      <c r="AC20" s="10">
        <f t="shared" si="7"/>
      </c>
      <c r="AD20" s="6">
        <f>IF(ISERROR(VLOOKUP($C20,'9-8-05'!$B$2:$P$69,13,FALSE)),"",VLOOKUP($C20,'9-8-05'!$B$2:$P$69,13,FALSE))</f>
        <v>0.04048611111111112</v>
      </c>
      <c r="AE20" s="10">
        <f t="shared" si="8"/>
        <v>6</v>
      </c>
      <c r="AF20" s="6">
        <f>IF(ISERROR(VLOOKUP($C20,'23-8-05'!$B$2:$P$69,13,FALSE)),"",VLOOKUP($C20,'23-8-05'!$B$2:$P$69,13,FALSE))</f>
        <v>0.04210648148148148</v>
      </c>
      <c r="AG20" s="10">
        <f t="shared" si="9"/>
        <v>9</v>
      </c>
      <c r="AH20" s="6">
        <f t="shared" si="10"/>
        <v>0.0412962962962963</v>
      </c>
      <c r="AI20" s="6">
        <f t="shared" si="11"/>
        <v>0.04048611111111112</v>
      </c>
      <c r="AJ20" s="6">
        <f t="shared" si="12"/>
        <v>0.014664351851851845</v>
      </c>
      <c r="AK20" s="13">
        <f t="shared" si="13"/>
        <v>0.7993865740740741</v>
      </c>
    </row>
    <row r="21" spans="1:37" ht="12.75">
      <c r="A21">
        <f t="shared" si="0"/>
        <v>20</v>
      </c>
      <c r="B21" s="11">
        <f t="shared" si="14"/>
        <v>64</v>
      </c>
      <c r="C21" t="s">
        <v>134</v>
      </c>
      <c r="E21">
        <f t="shared" si="1"/>
        <v>0</v>
      </c>
      <c r="F21">
        <f>IF(Q21="",0,VLOOKUP(Q21,points!$A$1:$B$40,2)+$D21)</f>
        <v>0</v>
      </c>
      <c r="G21">
        <f>IF(S21="",0,VLOOKUP(S21,points!$A$1:$B$40,2)+$D21)</f>
        <v>0</v>
      </c>
      <c r="H21">
        <f>IF(U21="",0,VLOOKUP(U21,points!$A$1:$B$40,2)+$D21)</f>
        <v>0</v>
      </c>
      <c r="I21">
        <f>IF(W21="",0,VLOOKUP(W21,points!$A$1:$B$40,2)+$D21)</f>
        <v>0</v>
      </c>
      <c r="J21">
        <f>IF(Y21="",0,VLOOKUP(Y21,points!$A$1:$B$40,2)+$D21)</f>
        <v>0</v>
      </c>
      <c r="K21">
        <f>IF(AA21="",0,VLOOKUP(AA21,points!$A$1:$B$40,2)+$D21)</f>
        <v>0</v>
      </c>
      <c r="L21">
        <f>IF(AC21="",0,VLOOKUP(AC21,points!$A$1:$B$40,2)+$D21)</f>
        <v>32</v>
      </c>
      <c r="M21">
        <f>IF(AE21="",0,VLOOKUP(AE21,points!$A$1:$B$40,2)+$D21)</f>
        <v>0</v>
      </c>
      <c r="N21">
        <f>IF(AG21="",0,VLOOKUP(AG21,points!$A$1:$B$40,2)+$D21)</f>
        <v>32</v>
      </c>
      <c r="P21" s="6">
        <f>IF(ISERROR(VLOOKUP($C21,'3-5-05'!$B$2:$P$95,13,FALSE)),"",VLOOKUP($C21,'3-5-05'!$B$2:$P$95,13,FALSE))</f>
      </c>
      <c r="Q21" s="10">
        <f t="shared" si="15"/>
      </c>
      <c r="R21" s="6">
        <f>IF(ISERROR(VLOOKUP($C21,'17-5-05'!$B$2:$U$88,19,FALSE)),"",VLOOKUP($C21,'17-5-05'!$B$2:$U$88,19,FALSE))</f>
      </c>
      <c r="S21" s="10">
        <f t="shared" si="2"/>
      </c>
      <c r="T21" s="6">
        <f>IF(ISERROR(VLOOKUP($C21,'31-5-05'!$B$2:$P$95,13,FALSE)),"",VLOOKUP($C21,'31-5-05'!$B$2:$P$95,13,FALSE))</f>
      </c>
      <c r="U21" s="10">
        <f t="shared" si="3"/>
      </c>
      <c r="V21" s="6">
        <f>IF(ISERROR(VLOOKUP($C21,'14-6-05'!$B$2:$P$95,13,FALSE)),"",VLOOKUP($C21,'14-6-05'!$B$2:$P$95,13,FALSE))</f>
      </c>
      <c r="W21" s="10">
        <f t="shared" si="4"/>
      </c>
      <c r="X21" s="6">
        <f>IF(ISERROR(VLOOKUP($C21,'28-6-05'!$B$2:$P$88,13,FALSE)),"",VLOOKUP($C21,'28-6-05'!$B$2:$P$88,13,FALSE))</f>
      </c>
      <c r="Y21" s="10">
        <f t="shared" si="5"/>
      </c>
      <c r="Z21" s="6">
        <f>IF(ISERROR(VLOOKUP($C21,'12-7-05'!$B$2:$P$89,13,FALSE)),"",VLOOKUP($C21,'12-7-05'!$B$2:$P$89,13,FALSE))</f>
      </c>
      <c r="AA21" s="10">
        <f t="shared" si="6"/>
      </c>
      <c r="AB21" s="6">
        <f>IF(ISERROR(VLOOKUP($C21,'26-7-05'!$B$2:$P$86,13,FALSE)),"",VLOOKUP($C21,'26-7-05'!$B$2:$P$86,13,FALSE))</f>
        <v>0.04120370370370371</v>
      </c>
      <c r="AC21" s="10">
        <f t="shared" si="7"/>
        <v>8</v>
      </c>
      <c r="AD21" s="6">
        <f>IF(ISERROR(VLOOKUP($C21,'9-8-05'!$B$2:$P$69,13,FALSE)),"",VLOOKUP($C21,'9-8-05'!$B$2:$P$69,13,FALSE))</f>
      </c>
      <c r="AE21" s="10">
        <f t="shared" si="8"/>
      </c>
      <c r="AF21" s="6">
        <f>IF(ISERROR(VLOOKUP($C21,'23-8-05'!$B$2:$P$69,13,FALSE)),"",VLOOKUP($C21,'23-8-05'!$B$2:$P$69,13,FALSE))</f>
        <v>0.041851851851851855</v>
      </c>
      <c r="AG21" s="10">
        <f t="shared" si="9"/>
        <v>8</v>
      </c>
      <c r="AH21" s="6">
        <f>IF(SUM(AF21,AD21,AB21,Z21,X21,V21,T21,R21,P21)=0,"",AVERAGE(AF21,AD21,AB21,Z21,X21,V21,T21,R21,P21))</f>
        <v>0.04152777777777778</v>
      </c>
      <c r="AI21" s="6">
        <f>IF(AH21="","",MIN(AF21,AD21,AB21,Z21,X21,V21,T21,R21,P21))</f>
        <v>0.04120370370370371</v>
      </c>
      <c r="AJ21" s="6">
        <f>IF(AH21="","",TIMEVALUE("1:20:00")-(AH21+AI21)/2)</f>
        <v>0.014189814814814808</v>
      </c>
      <c r="AK21" s="13">
        <f>IF(AH21="","",TIMEVALUE("18:50:00")+AJ21)</f>
        <v>0.7989120370370371</v>
      </c>
    </row>
    <row r="22" spans="1:37" ht="12.75">
      <c r="A22">
        <f t="shared" si="0"/>
        <v>21</v>
      </c>
      <c r="B22" s="11">
        <f t="shared" si="14"/>
        <v>62</v>
      </c>
      <c r="C22" t="s">
        <v>40</v>
      </c>
      <c r="E22">
        <f t="shared" si="1"/>
        <v>0</v>
      </c>
      <c r="F22">
        <f>IF(Q22="",0,VLOOKUP(Q22,points!$A$1:$B$40,2)+$D22)</f>
        <v>0</v>
      </c>
      <c r="G22">
        <f>IF(S22="",0,VLOOKUP(S22,points!$A$1:$B$40,2)+$D22)</f>
        <v>0</v>
      </c>
      <c r="H22">
        <f>IF(U22="",0,VLOOKUP(U22,points!$A$1:$B$40,2)+$D22)</f>
        <v>32</v>
      </c>
      <c r="I22">
        <f>IF(W22="",0,VLOOKUP(W22,points!$A$1:$B$40,2)+$D22)</f>
        <v>30</v>
      </c>
      <c r="J22">
        <f>IF(Y22="",0,VLOOKUP(Y22,points!$A$1:$B$40,2)+$D22)</f>
        <v>0</v>
      </c>
      <c r="K22">
        <f>IF(AA22="",0,VLOOKUP(AA22,points!$A$1:$B$40,2)+$D22)</f>
        <v>0</v>
      </c>
      <c r="L22">
        <f>IF(AC22="",0,VLOOKUP(AC22,points!$A$1:$B$40,2)+$D22)</f>
        <v>0</v>
      </c>
      <c r="M22">
        <f>IF(AE22="",0,VLOOKUP(AE22,points!$A$1:$B$40,2)+$D22)</f>
        <v>0</v>
      </c>
      <c r="N22">
        <f>IF(AG22="",0,VLOOKUP(AG22,points!$A$1:$B$40,2)+$D22)</f>
        <v>0</v>
      </c>
      <c r="P22" s="6">
        <f>IF(ISERROR(VLOOKUP($C22,'3-5-05'!$B$2:$P$95,13,FALSE)),"",VLOOKUP($C22,'3-5-05'!$B$2:$P$95,13,FALSE))</f>
      </c>
      <c r="Q22" s="10">
        <f t="shared" si="15"/>
      </c>
      <c r="R22" s="6">
        <f>IF(ISERROR(VLOOKUP($C22,'17-5-05'!$B$2:$U$88,19,FALSE)),"",VLOOKUP($C22,'17-5-05'!$B$2:$U$88,19,FALSE))</f>
      </c>
      <c r="S22" s="10">
        <f t="shared" si="2"/>
      </c>
      <c r="T22" s="6">
        <f>IF(ISERROR(VLOOKUP($C22,'31-5-05'!$B$2:$P$95,13,FALSE)),"",VLOOKUP($C22,'31-5-05'!$B$2:$P$95,13,FALSE))</f>
        <v>0.043518518518518526</v>
      </c>
      <c r="U22" s="10">
        <f t="shared" si="3"/>
        <v>8</v>
      </c>
      <c r="V22" s="6">
        <f>IF(ISERROR(VLOOKUP($C22,'14-6-05'!$B$2:$P$95,13,FALSE)),"",VLOOKUP($C22,'14-6-05'!$B$2:$P$95,13,FALSE))</f>
        <v>0.04383101851851852</v>
      </c>
      <c r="W22" s="10">
        <f t="shared" si="4"/>
        <v>10</v>
      </c>
      <c r="X22" s="6">
        <f>IF(ISERROR(VLOOKUP($C22,'28-6-05'!$B$2:$P$88,13,FALSE)),"",VLOOKUP($C22,'28-6-05'!$B$2:$P$88,13,FALSE))</f>
      </c>
      <c r="Y22" s="10">
        <f t="shared" si="5"/>
      </c>
      <c r="Z22" s="6">
        <f>IF(ISERROR(VLOOKUP($C22,'12-7-05'!$B$2:$P$89,13,FALSE)),"",VLOOKUP($C22,'12-7-05'!$B$2:$P$89,13,FALSE))</f>
      </c>
      <c r="AA22" s="10">
        <f t="shared" si="6"/>
      </c>
      <c r="AB22" s="6">
        <f>IF(ISERROR(VLOOKUP($C22,'26-7-05'!$B$2:$P$86,13,FALSE)),"",VLOOKUP($C22,'26-7-05'!$B$2:$P$86,13,FALSE))</f>
      </c>
      <c r="AC22" s="10">
        <f t="shared" si="7"/>
      </c>
      <c r="AD22" s="6">
        <f>IF(ISERROR(VLOOKUP($C22,'9-8-05'!$B$2:$P$69,13,FALSE)),"",VLOOKUP($C22,'9-8-05'!$B$2:$P$69,13,FALSE))</f>
      </c>
      <c r="AE22" s="10">
        <f t="shared" si="8"/>
      </c>
      <c r="AF22" s="6">
        <f>IF(ISERROR(VLOOKUP($C22,'23-8-05'!$B$2:$P$69,13,FALSE)),"",VLOOKUP($C22,'23-8-05'!$B$2:$P$69,13,FALSE))</f>
      </c>
      <c r="AG22" s="10">
        <f t="shared" si="9"/>
      </c>
      <c r="AH22" s="6">
        <f t="shared" si="10"/>
        <v>0.04367476851851852</v>
      </c>
      <c r="AI22" s="6">
        <f t="shared" si="11"/>
        <v>0.043518518518518526</v>
      </c>
      <c r="AJ22" s="6">
        <f t="shared" si="12"/>
        <v>0.011958912037037028</v>
      </c>
      <c r="AK22" s="13">
        <f t="shared" si="13"/>
        <v>0.7966811342592592</v>
      </c>
    </row>
    <row r="23" spans="1:37" ht="12.75">
      <c r="A23">
        <f t="shared" si="0"/>
        <v>22</v>
      </c>
      <c r="B23" s="11">
        <f t="shared" si="14"/>
        <v>58</v>
      </c>
      <c r="C23" t="s">
        <v>138</v>
      </c>
      <c r="D23">
        <v>2</v>
      </c>
      <c r="E23">
        <f t="shared" si="1"/>
        <v>0</v>
      </c>
      <c r="F23">
        <f>IF(Q23="",0,VLOOKUP(Q23,points!$A$1:$B$40,2)+$D23)</f>
        <v>0</v>
      </c>
      <c r="G23">
        <f>IF(S23="",0,VLOOKUP(S23,points!$A$1:$B$40,2)+$D23)</f>
        <v>0</v>
      </c>
      <c r="H23">
        <f>IF(U23="",0,VLOOKUP(U23,points!$A$1:$B$40,2)+$D23)</f>
        <v>0</v>
      </c>
      <c r="I23">
        <f>IF(W23="",0,VLOOKUP(W23,points!$A$1:$B$40,2)+$D23)</f>
        <v>0</v>
      </c>
      <c r="J23">
        <f>IF(Y23="",0,VLOOKUP(Y23,points!$A$1:$B$40,2)+$D23)</f>
        <v>0</v>
      </c>
      <c r="K23">
        <f>IF(AA23="",0,VLOOKUP(AA23,points!$A$1:$B$40,2)+$D23)</f>
        <v>0</v>
      </c>
      <c r="L23">
        <f>IF(AC23="",0,VLOOKUP(AC23,points!$A$1:$B$40,2)+$D23)</f>
        <v>31</v>
      </c>
      <c r="M23">
        <f>IF(AE23="",0,VLOOKUP(AE23,points!$A$1:$B$40,2)+$D23)</f>
        <v>0</v>
      </c>
      <c r="N23">
        <f>IF(AG23="",0,VLOOKUP(AG23,points!$A$1:$B$40,2)+$D23)</f>
        <v>27</v>
      </c>
      <c r="P23" s="6">
        <f>IF(ISERROR(VLOOKUP($C23,'3-5-05'!$B$2:$P$95,13,FALSE)),"",VLOOKUP($C23,'3-5-05'!$B$2:$P$95,13,FALSE))</f>
      </c>
      <c r="Q23" s="10">
        <f t="shared" si="15"/>
      </c>
      <c r="R23" s="6">
        <f>IF(ISERROR(VLOOKUP($C23,'17-5-05'!$B$2:$U$88,19,FALSE)),"",VLOOKUP($C23,'17-5-05'!$B$2:$U$88,19,FALSE))</f>
      </c>
      <c r="S23" s="10">
        <f t="shared" si="2"/>
      </c>
      <c r="T23" s="6">
        <f>IF(ISERROR(VLOOKUP($C23,'31-5-05'!$B$2:$P$95,13,FALSE)),"",VLOOKUP($C23,'31-5-05'!$B$2:$P$95,13,FALSE))</f>
      </c>
      <c r="U23" s="10">
        <f t="shared" si="3"/>
      </c>
      <c r="V23" s="6">
        <f>IF(ISERROR(VLOOKUP($C23,'14-6-05'!$B$2:$P$95,13,FALSE)),"",VLOOKUP($C23,'14-6-05'!$B$2:$P$95,13,FALSE))</f>
      </c>
      <c r="W23" s="10">
        <f t="shared" si="4"/>
      </c>
      <c r="X23" s="6">
        <f>IF(ISERROR(VLOOKUP($C23,'28-6-05'!$B$2:$P$88,13,FALSE)),"",VLOOKUP($C23,'28-6-05'!$B$2:$P$88,13,FALSE))</f>
      </c>
      <c r="Y23" s="10">
        <f t="shared" si="5"/>
      </c>
      <c r="Z23" s="6">
        <f>IF(ISERROR(VLOOKUP($C23,'12-7-05'!$B$2:$P$89,13,FALSE)),"",VLOOKUP($C23,'12-7-05'!$B$2:$P$89,13,FALSE))</f>
      </c>
      <c r="AA23" s="10">
        <f t="shared" si="6"/>
      </c>
      <c r="AB23" s="6">
        <f>IF(ISERROR(VLOOKUP($C23,'26-7-05'!$B$2:$P$86,13,FALSE)),"",VLOOKUP($C23,'26-7-05'!$B$2:$P$86,13,FALSE))</f>
        <v>0.0521875</v>
      </c>
      <c r="AC23" s="10">
        <f t="shared" si="7"/>
        <v>11</v>
      </c>
      <c r="AD23" s="6">
        <f>IF(ISERROR(VLOOKUP($C23,'9-8-05'!$B$2:$P$69,13,FALSE)),"",VLOOKUP($C23,'9-8-05'!$B$2:$P$69,13,FALSE))</f>
      </c>
      <c r="AE23" s="10">
        <f t="shared" si="8"/>
      </c>
      <c r="AF23" s="6">
        <f>IF(ISERROR(VLOOKUP($C23,'23-8-05'!$B$2:$P$69,13,FALSE)),"",VLOOKUP($C23,'23-8-05'!$B$2:$P$69,13,FALSE))</f>
        <v>0.05046296296296296</v>
      </c>
      <c r="AG23" s="10">
        <f t="shared" si="9"/>
        <v>15</v>
      </c>
      <c r="AH23" s="6">
        <f t="shared" si="10"/>
        <v>0.05132523148148148</v>
      </c>
      <c r="AI23" s="6">
        <f t="shared" si="11"/>
        <v>0.05046296296296296</v>
      </c>
      <c r="AJ23" s="6">
        <f t="shared" si="12"/>
        <v>0.004661458333333333</v>
      </c>
      <c r="AK23" s="13">
        <f t="shared" si="13"/>
        <v>0.7893836805555555</v>
      </c>
    </row>
    <row r="24" spans="1:37" ht="12.75">
      <c r="A24">
        <f t="shared" si="0"/>
        <v>23</v>
      </c>
      <c r="B24" s="11">
        <f t="shared" si="14"/>
        <v>57</v>
      </c>
      <c r="C24" t="s">
        <v>125</v>
      </c>
      <c r="E24">
        <f t="shared" si="1"/>
        <v>0</v>
      </c>
      <c r="F24">
        <f>IF(Q24="",0,VLOOKUP(Q24,points!$A$1:$B$40,2)+$D24)</f>
        <v>0</v>
      </c>
      <c r="G24">
        <f>IF(S24="",0,VLOOKUP(S24,points!$A$1:$B$40,2)+$D24)</f>
        <v>0</v>
      </c>
      <c r="H24">
        <f>IF(U24="",0,VLOOKUP(U24,points!$A$1:$B$40,2)+$D24)</f>
        <v>0</v>
      </c>
      <c r="I24">
        <f>IF(W24="",0,VLOOKUP(W24,points!$A$1:$B$40,2)+$D24)</f>
        <v>29</v>
      </c>
      <c r="J24">
        <f>IF(Y24="",0,VLOOKUP(Y24,points!$A$1:$B$40,2)+$D24)</f>
        <v>0</v>
      </c>
      <c r="K24">
        <f>IF(AA24="",0,VLOOKUP(AA24,points!$A$1:$B$40,2)+$D24)</f>
        <v>0</v>
      </c>
      <c r="L24">
        <f>IF(AC24="",0,VLOOKUP(AC24,points!$A$1:$B$40,2)+$D24)</f>
        <v>0</v>
      </c>
      <c r="M24">
        <f>IF(AE24="",0,VLOOKUP(AE24,points!$A$1:$B$40,2)+$D24)</f>
        <v>0</v>
      </c>
      <c r="N24">
        <f>IF(AG24="",0,VLOOKUP(AG24,points!$A$1:$B$40,2)+$D24)</f>
        <v>28</v>
      </c>
      <c r="P24" s="6">
        <f>IF(ISERROR(VLOOKUP($C24,'3-5-05'!$B$2:$P$95,13,FALSE)),"",VLOOKUP($C24,'3-5-05'!$B$2:$P$95,13,FALSE))</f>
      </c>
      <c r="Q24" s="10">
        <f t="shared" si="15"/>
      </c>
      <c r="R24" s="6">
        <f>IF(ISERROR(VLOOKUP($C24,'17-5-05'!$B$2:$U$88,19,FALSE)),"",VLOOKUP($C24,'17-5-05'!$B$2:$U$88,19,FALSE))</f>
      </c>
      <c r="S24" s="10">
        <f t="shared" si="2"/>
      </c>
      <c r="T24" s="6">
        <f>IF(ISERROR(VLOOKUP($C24,'31-5-05'!$B$2:$P$95,13,FALSE)),"",VLOOKUP($C24,'31-5-05'!$B$2:$P$95,13,FALSE))</f>
      </c>
      <c r="U24" s="10">
        <f t="shared" si="3"/>
      </c>
      <c r="V24" s="6">
        <f>IF(ISERROR(VLOOKUP($C24,'14-6-05'!$B$2:$P$95,13,FALSE)),"",VLOOKUP($C24,'14-6-05'!$B$2:$P$95,13,FALSE))</f>
        <v>0.04509259259259259</v>
      </c>
      <c r="W24" s="10">
        <f t="shared" si="4"/>
        <v>11</v>
      </c>
      <c r="X24" s="6">
        <f>IF(ISERROR(VLOOKUP($C24,'28-6-05'!$B$2:$P$88,13,FALSE)),"",VLOOKUP($C24,'28-6-05'!$B$2:$P$88,13,FALSE))</f>
      </c>
      <c r="Y24" s="10">
        <f t="shared" si="5"/>
      </c>
      <c r="Z24" s="6">
        <f>IF(ISERROR(VLOOKUP($C24,'12-7-05'!$B$2:$P$89,13,FALSE)),"",VLOOKUP($C24,'12-7-05'!$B$2:$P$89,13,FALSE))</f>
      </c>
      <c r="AA24" s="10">
        <f t="shared" si="6"/>
      </c>
      <c r="AB24" s="6">
        <f>IF(ISERROR(VLOOKUP($C24,'26-7-05'!$B$2:$P$86,13,FALSE)),"",VLOOKUP($C24,'26-7-05'!$B$2:$P$86,13,FALSE))</f>
      </c>
      <c r="AC24" s="10">
        <f t="shared" si="7"/>
      </c>
      <c r="AD24" s="6">
        <f>IF(ISERROR(VLOOKUP($C24,'9-8-05'!$B$2:$P$69,13,FALSE)),"",VLOOKUP($C24,'9-8-05'!$B$2:$P$69,13,FALSE))</f>
      </c>
      <c r="AE24" s="10">
        <f t="shared" si="8"/>
      </c>
      <c r="AF24" s="6">
        <f>IF(ISERROR(VLOOKUP($C24,'23-8-05'!$B$2:$P$69,13,FALSE)),"",VLOOKUP($C24,'23-8-05'!$B$2:$P$69,13,FALSE))</f>
        <v>0.04475694444444445</v>
      </c>
      <c r="AG24" s="10">
        <f t="shared" si="9"/>
        <v>12</v>
      </c>
      <c r="AH24" s="6">
        <f t="shared" si="10"/>
        <v>0.044924768518518524</v>
      </c>
      <c r="AI24" s="6">
        <f t="shared" si="11"/>
        <v>0.04475694444444445</v>
      </c>
      <c r="AJ24" s="6">
        <f t="shared" si="12"/>
        <v>0.01071469907407406</v>
      </c>
      <c r="AK24" s="13">
        <f t="shared" si="13"/>
        <v>0.7954369212962963</v>
      </c>
    </row>
    <row r="25" spans="1:37" ht="12.75">
      <c r="A25">
        <f t="shared" si="0"/>
        <v>24</v>
      </c>
      <c r="B25" s="11">
        <f t="shared" si="14"/>
        <v>41</v>
      </c>
      <c r="C25" t="s">
        <v>30</v>
      </c>
      <c r="D25">
        <v>4</v>
      </c>
      <c r="E25">
        <f t="shared" si="1"/>
        <v>0</v>
      </c>
      <c r="F25">
        <f>IF(Q25="",0,VLOOKUP(Q25,points!$A$1:$B$40,2)+$D25)</f>
        <v>0</v>
      </c>
      <c r="G25">
        <f>IF(S25="",0,VLOOKUP(S25,points!$A$1:$B$40,2)+$D25)</f>
        <v>0</v>
      </c>
      <c r="H25">
        <f>IF(U25="",0,VLOOKUP(U25,points!$A$1:$B$40,2)+$D25)</f>
        <v>0</v>
      </c>
      <c r="I25">
        <f>IF(W25="",0,VLOOKUP(W25,points!$A$1:$B$40,2)+$D25)</f>
        <v>0</v>
      </c>
      <c r="J25">
        <f>IF(Y25="",0,VLOOKUP(Y25,points!$A$1:$B$40,2)+$D25)</f>
        <v>0</v>
      </c>
      <c r="K25">
        <f>IF(AA25="",0,VLOOKUP(AA25,points!$A$1:$B$40,2)+$D25)</f>
        <v>0</v>
      </c>
      <c r="L25">
        <f>IF(AC25="",0,VLOOKUP(AC25,points!$A$1:$B$40,2)+$D25)</f>
        <v>0</v>
      </c>
      <c r="M25">
        <f>IF(AE25="",0,VLOOKUP(AE25,points!$A$1:$B$40,2)+$D25)</f>
        <v>41</v>
      </c>
      <c r="N25">
        <f>IF(AG25="",0,VLOOKUP(AG25,points!$A$1:$B$40,2)+$D25)</f>
        <v>0</v>
      </c>
      <c r="P25" s="6">
        <f>IF(ISERROR(VLOOKUP($C25,'3-5-05'!$B$2:$P$95,13,FALSE)),"",VLOOKUP($C25,'3-5-05'!$B$2:$P$95,13,FALSE))</f>
      </c>
      <c r="Q25" s="10">
        <f t="shared" si="15"/>
      </c>
      <c r="R25" s="6">
        <f>IF(ISERROR(VLOOKUP($C25,'17-5-05'!$B$2:$U$88,19,FALSE)),"",VLOOKUP($C25,'17-5-05'!$B$2:$U$88,19,FALSE))</f>
      </c>
      <c r="S25" s="10">
        <f t="shared" si="2"/>
      </c>
      <c r="T25" s="6">
        <f>IF(ISERROR(VLOOKUP($C25,'31-5-05'!$B$2:$P$95,13,FALSE)),"",VLOOKUP($C25,'31-5-05'!$B$2:$P$95,13,FALSE))</f>
      </c>
      <c r="U25" s="10">
        <f t="shared" si="3"/>
      </c>
      <c r="V25" s="6">
        <f>IF(ISERROR(VLOOKUP($C25,'14-6-05'!$B$2:$P$95,13,FALSE)),"",VLOOKUP($C25,'14-6-05'!$B$2:$P$95,13,FALSE))</f>
      </c>
      <c r="W25" s="10">
        <f t="shared" si="4"/>
      </c>
      <c r="X25" s="6">
        <f>IF(ISERROR(VLOOKUP($C25,'28-6-05'!$B$2:$P$88,13,FALSE)),"",VLOOKUP($C25,'28-6-05'!$B$2:$P$88,13,FALSE))</f>
      </c>
      <c r="Y25" s="10">
        <f t="shared" si="5"/>
      </c>
      <c r="Z25" s="6">
        <f>IF(ISERROR(VLOOKUP($C25,'12-7-05'!$B$2:$P$89,13,FALSE)),"",VLOOKUP($C25,'12-7-05'!$B$2:$P$89,13,FALSE))</f>
      </c>
      <c r="AA25" s="10">
        <f t="shared" si="6"/>
      </c>
      <c r="AB25" s="6">
        <f>IF(ISERROR(VLOOKUP($C25,'26-7-05'!$B$2:$P$86,13,FALSE)),"",VLOOKUP($C25,'26-7-05'!$B$2:$P$86,13,FALSE))</f>
      </c>
      <c r="AC25" s="10">
        <f t="shared" si="7"/>
      </c>
      <c r="AD25" s="6">
        <f>IF(ISERROR(VLOOKUP($C25,'9-8-05'!$B$2:$P$69,13,FALSE)),"",VLOOKUP($C25,'9-8-05'!$B$2:$P$69,13,FALSE))</f>
        <v>0.03931712962962963</v>
      </c>
      <c r="AE25" s="10">
        <f t="shared" si="8"/>
        <v>4</v>
      </c>
      <c r="AF25" s="6">
        <f>IF(ISERROR(VLOOKUP($C25,'23-8-05'!$B$2:$P$69,13,FALSE)),"",VLOOKUP($C25,'23-8-05'!$B$2:$P$69,13,FALSE))</f>
      </c>
      <c r="AG25" s="10">
        <f t="shared" si="9"/>
      </c>
      <c r="AH25" s="6">
        <f t="shared" si="10"/>
        <v>0.03931712962962963</v>
      </c>
      <c r="AI25" s="6">
        <f t="shared" si="11"/>
        <v>0.03931712962962963</v>
      </c>
      <c r="AJ25" s="6">
        <f t="shared" si="12"/>
        <v>0.01623842592592592</v>
      </c>
      <c r="AK25" s="13">
        <f t="shared" si="13"/>
        <v>0.8009606481481482</v>
      </c>
    </row>
    <row r="26" spans="1:37" ht="12.75">
      <c r="A26">
        <f t="shared" si="0"/>
        <v>25</v>
      </c>
      <c r="B26" s="11">
        <f t="shared" si="14"/>
        <v>40</v>
      </c>
      <c r="C26" t="s">
        <v>28</v>
      </c>
      <c r="E26">
        <f t="shared" si="1"/>
        <v>0</v>
      </c>
      <c r="F26">
        <f>IF(Q26="",0,VLOOKUP(Q26,points!$A$1:$B$40,2)+$D26)</f>
        <v>40</v>
      </c>
      <c r="G26">
        <f>IF(S26="",0,VLOOKUP(S26,points!$A$1:$B$40,2)+$D26)</f>
        <v>0</v>
      </c>
      <c r="H26">
        <f>IF(U26="",0,VLOOKUP(U26,points!$A$1:$B$40,2)+$D26)</f>
        <v>0</v>
      </c>
      <c r="I26">
        <f>IF(W26="",0,VLOOKUP(W26,points!$A$1:$B$40,2)+$D26)</f>
        <v>0</v>
      </c>
      <c r="J26">
        <f>IF(Y26="",0,VLOOKUP(Y26,points!$A$1:$B$40,2)+$D26)</f>
        <v>0</v>
      </c>
      <c r="K26">
        <f>IF(AA26="",0,VLOOKUP(AA26,points!$A$1:$B$40,2)+$D26)</f>
        <v>0</v>
      </c>
      <c r="L26">
        <f>IF(AC26="",0,VLOOKUP(AC26,points!$A$1:$B$40,2)+$D26)</f>
        <v>0</v>
      </c>
      <c r="M26">
        <f>IF(AE26="",0,VLOOKUP(AE26,points!$A$1:$B$40,2)+$D26)</f>
        <v>0</v>
      </c>
      <c r="N26">
        <f>IF(AG26="",0,VLOOKUP(AG26,points!$A$1:$B$40,2)+$D26)</f>
        <v>0</v>
      </c>
      <c r="P26" s="6">
        <f>IF(ISERROR(VLOOKUP($C26,'3-5-05'!$B$2:$P$95,13,FALSE)),"",VLOOKUP($C26,'3-5-05'!$B$2:$P$95,13,FALSE))</f>
        <v>0.0400462962962963</v>
      </c>
      <c r="Q26" s="10">
        <f t="shared" si="15"/>
        <v>3</v>
      </c>
      <c r="R26" s="6">
        <f>IF(ISERROR(VLOOKUP($C26,'17-5-05'!$B$2:$U$88,19,FALSE)),"",VLOOKUP($C26,'17-5-05'!$B$2:$U$88,19,FALSE))</f>
      </c>
      <c r="S26" s="10">
        <f t="shared" si="2"/>
      </c>
      <c r="T26" s="6">
        <f>IF(ISERROR(VLOOKUP($C26,'31-5-05'!$B$2:$P$95,13,FALSE)),"",VLOOKUP($C26,'31-5-05'!$B$2:$P$95,13,FALSE))</f>
      </c>
      <c r="U26" s="10">
        <f t="shared" si="3"/>
      </c>
      <c r="V26" s="6">
        <f>IF(ISERROR(VLOOKUP($C26,'14-6-05'!$B$2:$P$95,13,FALSE)),"",VLOOKUP($C26,'14-6-05'!$B$2:$P$95,13,FALSE))</f>
      </c>
      <c r="W26" s="10">
        <f t="shared" si="4"/>
      </c>
      <c r="X26" s="6">
        <f>IF(ISERROR(VLOOKUP($C26,'28-6-05'!$B$2:$P$88,13,FALSE)),"",VLOOKUP($C26,'28-6-05'!$B$2:$P$88,13,FALSE))</f>
      </c>
      <c r="Y26" s="10">
        <f t="shared" si="5"/>
      </c>
      <c r="Z26" s="6">
        <f>IF(ISERROR(VLOOKUP($C26,'12-7-05'!$B$2:$P$89,13,FALSE)),"",VLOOKUP($C26,'12-7-05'!$B$2:$P$89,13,FALSE))</f>
      </c>
      <c r="AA26" s="10">
        <f t="shared" si="6"/>
      </c>
      <c r="AB26" s="6">
        <f>IF(ISERROR(VLOOKUP($C26,'26-7-05'!$B$2:$P$86,13,FALSE)),"",VLOOKUP($C26,'26-7-05'!$B$2:$P$86,13,FALSE))</f>
      </c>
      <c r="AC26" s="10">
        <f t="shared" si="7"/>
      </c>
      <c r="AD26" s="6">
        <f>IF(ISERROR(VLOOKUP($C26,'9-8-05'!$B$2:$P$69,13,FALSE)),"",VLOOKUP($C26,'9-8-05'!$B$2:$P$69,13,FALSE))</f>
      </c>
      <c r="AE26" s="10">
        <f t="shared" si="8"/>
      </c>
      <c r="AF26" s="6">
        <f>IF(ISERROR(VLOOKUP($C26,'23-8-05'!$B$2:$P$69,13,FALSE)),"",VLOOKUP($C26,'23-8-05'!$B$2:$P$69,13,FALSE))</f>
      </c>
      <c r="AG26" s="10">
        <f t="shared" si="9"/>
      </c>
      <c r="AH26" s="6">
        <f t="shared" si="10"/>
        <v>0.0400462962962963</v>
      </c>
      <c r="AI26" s="6">
        <f t="shared" si="11"/>
        <v>0.0400462962962963</v>
      </c>
      <c r="AJ26" s="6">
        <f t="shared" si="12"/>
        <v>0.01550925925925925</v>
      </c>
      <c r="AK26" s="13">
        <f t="shared" si="13"/>
        <v>0.8002314814814815</v>
      </c>
    </row>
    <row r="27" spans="1:37" ht="12.75">
      <c r="A27">
        <f t="shared" si="0"/>
        <v>25</v>
      </c>
      <c r="B27" s="11">
        <f t="shared" si="14"/>
        <v>40</v>
      </c>
      <c r="C27" t="s">
        <v>130</v>
      </c>
      <c r="E27">
        <f t="shared" si="1"/>
        <v>0</v>
      </c>
      <c r="F27">
        <f>IF(Q27="",0,VLOOKUP(Q27,points!$A$1:$B$40,2)+$D27)</f>
        <v>0</v>
      </c>
      <c r="G27">
        <f>IF(S27="",0,VLOOKUP(S27,points!$A$1:$B$40,2)+$D27)</f>
        <v>0</v>
      </c>
      <c r="H27">
        <f>IF(U27="",0,VLOOKUP(U27,points!$A$1:$B$40,2)+$D27)</f>
        <v>0</v>
      </c>
      <c r="I27">
        <f>IF(W27="",0,VLOOKUP(W27,points!$A$1:$B$40,2)+$D27)</f>
        <v>0</v>
      </c>
      <c r="J27">
        <f>IF(Y27="",0,VLOOKUP(Y27,points!$A$1:$B$40,2)+$D27)</f>
        <v>40</v>
      </c>
      <c r="K27">
        <f>IF(AA27="",0,VLOOKUP(AA27,points!$A$1:$B$40,2)+$D27)</f>
        <v>0</v>
      </c>
      <c r="L27">
        <f>IF(AC27="",0,VLOOKUP(AC27,points!$A$1:$B$40,2)+$D27)</f>
        <v>0</v>
      </c>
      <c r="M27">
        <f>IF(AE27="",0,VLOOKUP(AE27,points!$A$1:$B$40,2)+$D27)</f>
        <v>0</v>
      </c>
      <c r="N27">
        <f>IF(AG27="",0,VLOOKUP(AG27,points!$A$1:$B$40,2)+$D27)</f>
        <v>0</v>
      </c>
      <c r="O27" t="s">
        <v>129</v>
      </c>
      <c r="P27" s="6">
        <f>IF(ISERROR(VLOOKUP($C27,'3-5-05'!$B$2:$P$95,13,FALSE)),"",VLOOKUP($C27,'3-5-05'!$B$2:$P$95,13,FALSE))</f>
      </c>
      <c r="Q27" s="10">
        <f t="shared" si="15"/>
      </c>
      <c r="R27" s="6">
        <f>IF(ISERROR(VLOOKUP($C27,'17-5-05'!$B$2:$U$88,19,FALSE)),"",VLOOKUP($C27,'17-5-05'!$B$2:$U$88,19,FALSE))</f>
      </c>
      <c r="S27" s="10">
        <f t="shared" si="2"/>
      </c>
      <c r="T27" s="6">
        <f>IF(ISERROR(VLOOKUP($C27,'31-5-05'!$B$2:$P$95,13,FALSE)),"",VLOOKUP($C27,'31-5-05'!$B$2:$P$95,13,FALSE))</f>
      </c>
      <c r="U27" s="10">
        <f t="shared" si="3"/>
      </c>
      <c r="V27" s="6">
        <f>IF(ISERROR(VLOOKUP($C27,'14-6-05'!$B$2:$P$95,13,FALSE)),"",VLOOKUP($C27,'14-6-05'!$B$2:$P$95,13,FALSE))</f>
      </c>
      <c r="W27" s="10">
        <f t="shared" si="4"/>
      </c>
      <c r="X27" s="6">
        <f>IF(ISERROR(VLOOKUP($C27,'28-6-05'!$B$2:$P$88,13,FALSE)),"",VLOOKUP($C27,'28-6-05'!$B$2:$P$88,13,FALSE))</f>
        <v>0.03875</v>
      </c>
      <c r="Y27" s="10">
        <f t="shared" si="5"/>
        <v>3</v>
      </c>
      <c r="Z27" s="6">
        <f>IF(ISERROR(VLOOKUP($C27,'12-7-05'!$B$2:$P$89,13,FALSE)),"",VLOOKUP($C27,'12-7-05'!$B$2:$P$89,13,FALSE))</f>
      </c>
      <c r="AA27" s="10">
        <f t="shared" si="6"/>
      </c>
      <c r="AB27" s="6">
        <f>IF(ISERROR(VLOOKUP($C27,'26-7-05'!$B$2:$P$86,13,FALSE)),"",VLOOKUP($C27,'26-7-05'!$B$2:$P$86,13,FALSE))</f>
      </c>
      <c r="AC27" s="10">
        <f t="shared" si="7"/>
      </c>
      <c r="AD27" s="6">
        <f>IF(ISERROR(VLOOKUP($C27,'9-8-05'!$B$2:$P$69,13,FALSE)),"",VLOOKUP($C27,'9-8-05'!$B$2:$P$69,13,FALSE))</f>
      </c>
      <c r="AE27" s="10">
        <f t="shared" si="8"/>
      </c>
      <c r="AF27" s="6">
        <f>IF(ISERROR(VLOOKUP($C27,'23-8-05'!$B$2:$P$69,13,FALSE)),"",VLOOKUP($C27,'23-8-05'!$B$2:$P$69,13,FALSE))</f>
      </c>
      <c r="AG27" s="10">
        <f t="shared" si="9"/>
      </c>
      <c r="AH27" s="6">
        <f t="shared" si="10"/>
        <v>0.03875</v>
      </c>
      <c r="AI27" s="6">
        <f t="shared" si="11"/>
        <v>0.03875</v>
      </c>
      <c r="AJ27" s="6">
        <f t="shared" si="12"/>
        <v>0.016805555555555553</v>
      </c>
      <c r="AK27" s="13">
        <f t="shared" si="13"/>
        <v>0.8015277777777777</v>
      </c>
    </row>
    <row r="28" spans="1:37" ht="12.75">
      <c r="A28">
        <f t="shared" si="0"/>
        <v>27</v>
      </c>
      <c r="B28" s="11">
        <f t="shared" si="14"/>
        <v>37</v>
      </c>
      <c r="C28" t="s">
        <v>144</v>
      </c>
      <c r="E28">
        <f t="shared" si="1"/>
        <v>0</v>
      </c>
      <c r="F28">
        <f>IF(Q28="",0,VLOOKUP(Q28,points!$A$1:$B$40,2)+$D28)</f>
        <v>0</v>
      </c>
      <c r="G28">
        <f>IF(S28="",0,VLOOKUP(S28,points!$A$1:$B$40,2)+$D28)</f>
        <v>0</v>
      </c>
      <c r="H28">
        <f>IF(U28="",0,VLOOKUP(U28,points!$A$1:$B$40,2)+$D28)</f>
        <v>0</v>
      </c>
      <c r="I28">
        <f>IF(W28="",0,VLOOKUP(W28,points!$A$1:$B$40,2)+$D28)</f>
        <v>0</v>
      </c>
      <c r="J28">
        <f>IF(Y28="",0,VLOOKUP(Y28,points!$A$1:$B$40,2)+$D28)</f>
        <v>0</v>
      </c>
      <c r="K28">
        <f>IF(AA28="",0,VLOOKUP(AA28,points!$A$1:$B$40,2)+$D28)</f>
        <v>0</v>
      </c>
      <c r="L28">
        <f>IF(AC28="",0,VLOOKUP(AC28,points!$A$1:$B$40,2)+$D28)</f>
        <v>0</v>
      </c>
      <c r="M28">
        <f>IF(AE28="",0,VLOOKUP(AE28,points!$A$1:$B$40,2)+$D28)</f>
        <v>0</v>
      </c>
      <c r="N28">
        <f>IF(AG28="",0,VLOOKUP(AG28,points!$A$1:$B$40,2)+$D28)</f>
        <v>37</v>
      </c>
      <c r="P28" s="6">
        <f>IF(ISERROR(VLOOKUP($C28,'3-5-05'!$B$2:$P$95,13,FALSE)),"",VLOOKUP($C28,'3-5-05'!$B$2:$P$95,13,FALSE))</f>
      </c>
      <c r="Q28" s="10">
        <f t="shared" si="15"/>
      </c>
      <c r="R28" s="6">
        <f>IF(ISERROR(VLOOKUP($C28,'17-5-05'!$B$2:$U$88,19,FALSE)),"",VLOOKUP($C28,'17-5-05'!$B$2:$U$88,19,FALSE))</f>
      </c>
      <c r="S28" s="10">
        <f t="shared" si="2"/>
      </c>
      <c r="T28" s="6">
        <f>IF(ISERROR(VLOOKUP($C28,'31-5-05'!$B$2:$P$95,13,FALSE)),"",VLOOKUP($C28,'31-5-05'!$B$2:$P$95,13,FALSE))</f>
      </c>
      <c r="U28" s="10">
        <f t="shared" si="3"/>
      </c>
      <c r="V28" s="6">
        <f>IF(ISERROR(VLOOKUP($C28,'14-6-05'!$B$2:$P$95,13,FALSE)),"",VLOOKUP($C28,'14-6-05'!$B$2:$P$95,13,FALSE))</f>
      </c>
      <c r="W28" s="10">
        <f t="shared" si="4"/>
      </c>
      <c r="X28" s="6">
        <f>IF(ISERROR(VLOOKUP($C28,'28-6-05'!$B$2:$P$88,13,FALSE)),"",VLOOKUP($C28,'28-6-05'!$B$2:$P$88,13,FALSE))</f>
      </c>
      <c r="Y28" s="10">
        <f t="shared" si="5"/>
      </c>
      <c r="Z28" s="6">
        <f>IF(ISERROR(VLOOKUP($C28,'12-7-05'!$B$2:$P$89,13,FALSE)),"",VLOOKUP($C28,'12-7-05'!$B$2:$P$89,13,FALSE))</f>
      </c>
      <c r="AA28" s="10">
        <f t="shared" si="6"/>
      </c>
      <c r="AB28" s="6">
        <f>IF(ISERROR(VLOOKUP($C28,'26-7-05'!$B$2:$P$86,13,FALSE)),"",VLOOKUP($C28,'26-7-05'!$B$2:$P$86,13,FALSE))</f>
      </c>
      <c r="AC28" s="10">
        <f t="shared" si="7"/>
      </c>
      <c r="AD28" s="6">
        <f>IF(ISERROR(VLOOKUP($C28,'9-8-05'!$B$2:$P$69,13,FALSE)),"",VLOOKUP($C28,'9-8-05'!$B$2:$P$69,13,FALSE))</f>
      </c>
      <c r="AE28" s="10">
        <f t="shared" si="8"/>
      </c>
      <c r="AF28" s="6">
        <f>IF(ISERROR(VLOOKUP($C28,'23-8-05'!$B$2:$P$69,13,FALSE)),"",VLOOKUP($C28,'23-8-05'!$B$2:$P$69,13,FALSE))</f>
        <v>0.03931712962962963</v>
      </c>
      <c r="AG28" s="10">
        <f t="shared" si="9"/>
        <v>4</v>
      </c>
      <c r="AH28" s="6">
        <f t="shared" si="10"/>
        <v>0.03931712962962963</v>
      </c>
      <c r="AI28" s="6">
        <f t="shared" si="11"/>
        <v>0.03931712962962963</v>
      </c>
      <c r="AJ28" s="6">
        <f t="shared" si="12"/>
        <v>0.01623842592592592</v>
      </c>
      <c r="AK28" s="13">
        <f t="shared" si="13"/>
        <v>0.8009606481481482</v>
      </c>
    </row>
    <row r="29" spans="1:37" ht="12.75">
      <c r="A29">
        <f t="shared" si="0"/>
        <v>27</v>
      </c>
      <c r="B29" s="11">
        <f t="shared" si="14"/>
        <v>37</v>
      </c>
      <c r="C29" t="s">
        <v>31</v>
      </c>
      <c r="E29">
        <f t="shared" si="1"/>
        <v>0</v>
      </c>
      <c r="F29">
        <f>IF(Q29="",0,VLOOKUP(Q29,points!$A$1:$B$40,2)+$D29)</f>
        <v>37</v>
      </c>
      <c r="G29">
        <f>IF(S29="",0,VLOOKUP(S29,points!$A$1:$B$40,2)+$D29)</f>
        <v>0</v>
      </c>
      <c r="H29">
        <f>IF(U29="",0,VLOOKUP(U29,points!$A$1:$B$40,2)+$D29)</f>
        <v>0</v>
      </c>
      <c r="I29">
        <f>IF(W29="",0,VLOOKUP(W29,points!$A$1:$B$40,2)+$D29)</f>
        <v>0</v>
      </c>
      <c r="J29">
        <f>IF(Y29="",0,VLOOKUP(Y29,points!$A$1:$B$40,2)+$D29)</f>
        <v>0</v>
      </c>
      <c r="K29">
        <f>IF(AA29="",0,VLOOKUP(AA29,points!$A$1:$B$40,2)+$D29)</f>
        <v>0</v>
      </c>
      <c r="L29">
        <f>IF(AC29="",0,VLOOKUP(AC29,points!$A$1:$B$40,2)+$D29)</f>
        <v>0</v>
      </c>
      <c r="M29">
        <f>IF(AE29="",0,VLOOKUP(AE29,points!$A$1:$B$40,2)+$D29)</f>
        <v>0</v>
      </c>
      <c r="N29">
        <f>IF(AG29="",0,VLOOKUP(AG29,points!$A$1:$B$40,2)+$D29)</f>
        <v>0</v>
      </c>
      <c r="P29" s="6">
        <f>IF(ISERROR(VLOOKUP($C29,'3-5-05'!$B$2:$P$95,13,FALSE)),"",VLOOKUP($C29,'3-5-05'!$B$2:$P$95,13,FALSE))</f>
        <v>0.04060185185185185</v>
      </c>
      <c r="Q29" s="10">
        <f t="shared" si="15"/>
        <v>4</v>
      </c>
      <c r="R29" s="6">
        <f>IF(ISERROR(VLOOKUP($C29,'17-5-05'!$B$2:$U$88,19,FALSE)),"",VLOOKUP($C29,'17-5-05'!$B$2:$U$88,19,FALSE))</f>
      </c>
      <c r="S29" s="10">
        <f t="shared" si="2"/>
      </c>
      <c r="T29" s="6">
        <f>IF(ISERROR(VLOOKUP($C29,'31-5-05'!$B$2:$P$95,13,FALSE)),"",VLOOKUP($C29,'31-5-05'!$B$2:$P$95,13,FALSE))</f>
      </c>
      <c r="U29" s="10">
        <f t="shared" si="3"/>
      </c>
      <c r="V29" s="6">
        <f>IF(ISERROR(VLOOKUP($C29,'14-6-05'!$B$2:$P$95,13,FALSE)),"",VLOOKUP($C29,'14-6-05'!$B$2:$P$95,13,FALSE))</f>
      </c>
      <c r="W29" s="10">
        <f t="shared" si="4"/>
      </c>
      <c r="X29" s="6">
        <f>IF(ISERROR(VLOOKUP($C29,'28-6-05'!$B$2:$P$88,13,FALSE)),"",VLOOKUP($C29,'28-6-05'!$B$2:$P$88,13,FALSE))</f>
      </c>
      <c r="Y29" s="10">
        <f t="shared" si="5"/>
      </c>
      <c r="Z29" s="6">
        <f>IF(ISERROR(VLOOKUP($C29,'12-7-05'!$B$2:$P$89,13,FALSE)),"",VLOOKUP($C29,'12-7-05'!$B$2:$P$89,13,FALSE))</f>
      </c>
      <c r="AA29" s="10">
        <f t="shared" si="6"/>
      </c>
      <c r="AB29" s="6">
        <f>IF(ISERROR(VLOOKUP($C29,'26-7-05'!$B$2:$P$86,13,FALSE)),"",VLOOKUP($C29,'26-7-05'!$B$2:$P$86,13,FALSE))</f>
      </c>
      <c r="AC29" s="10">
        <f t="shared" si="7"/>
      </c>
      <c r="AD29" s="6">
        <f>IF(ISERROR(VLOOKUP($C29,'9-8-05'!$B$2:$P$69,13,FALSE)),"",VLOOKUP($C29,'9-8-05'!$B$2:$P$69,13,FALSE))</f>
      </c>
      <c r="AE29" s="10">
        <f t="shared" si="8"/>
      </c>
      <c r="AF29" s="6">
        <f>IF(ISERROR(VLOOKUP($C29,'23-8-05'!$B$2:$P$69,13,FALSE)),"",VLOOKUP($C29,'23-8-05'!$B$2:$P$69,13,FALSE))</f>
      </c>
      <c r="AG29" s="10">
        <f t="shared" si="9"/>
      </c>
      <c r="AH29" s="6">
        <f t="shared" si="10"/>
        <v>0.04060185185185185</v>
      </c>
      <c r="AI29" s="6">
        <f t="shared" si="11"/>
        <v>0.04060185185185185</v>
      </c>
      <c r="AJ29" s="6">
        <f t="shared" si="12"/>
        <v>0.014953703703703705</v>
      </c>
      <c r="AK29" s="13">
        <f t="shared" si="13"/>
        <v>0.799675925925926</v>
      </c>
    </row>
    <row r="30" spans="1:37" ht="12.75">
      <c r="A30">
        <f t="shared" si="0"/>
        <v>27</v>
      </c>
      <c r="B30" s="11">
        <f t="shared" si="14"/>
        <v>37</v>
      </c>
      <c r="C30" t="s">
        <v>122</v>
      </c>
      <c r="E30">
        <f t="shared" si="1"/>
        <v>0</v>
      </c>
      <c r="F30">
        <f>IF(Q30="",0,VLOOKUP(Q30,points!$A$1:$B$40,2)+$D30)</f>
        <v>0</v>
      </c>
      <c r="G30">
        <f>IF(S30="",0,VLOOKUP(S30,points!$A$1:$B$40,2)+$D30)</f>
        <v>0</v>
      </c>
      <c r="H30">
        <f>IF(U30="",0,VLOOKUP(U30,points!$A$1:$B$40,2)+$D30)</f>
        <v>37</v>
      </c>
      <c r="I30">
        <f>IF(W30="",0,VLOOKUP(W30,points!$A$1:$B$40,2)+$D30)</f>
        <v>0</v>
      </c>
      <c r="J30">
        <f>IF(Y30="",0,VLOOKUP(Y30,points!$A$1:$B$40,2)+$D30)</f>
        <v>0</v>
      </c>
      <c r="K30">
        <f>IF(AA30="",0,VLOOKUP(AA30,points!$A$1:$B$40,2)+$D30)</f>
        <v>0</v>
      </c>
      <c r="L30">
        <f>IF(AC30="",0,VLOOKUP(AC30,points!$A$1:$B$40,2)+$D30)</f>
        <v>0</v>
      </c>
      <c r="M30">
        <f>IF(AE30="",0,VLOOKUP(AE30,points!$A$1:$B$40,2)+$D30)</f>
        <v>0</v>
      </c>
      <c r="N30">
        <f>IF(AG30="",0,VLOOKUP(AG30,points!$A$1:$B$40,2)+$D30)</f>
        <v>0</v>
      </c>
      <c r="P30" s="6">
        <f>IF(ISERROR(VLOOKUP($C30,'3-5-05'!$B$2:$P$95,13,FALSE)),"",VLOOKUP($C30,'3-5-05'!$B$2:$P$95,13,FALSE))</f>
      </c>
      <c r="Q30" s="10">
        <f t="shared" si="15"/>
      </c>
      <c r="R30" s="6">
        <f>IF(ISERROR(VLOOKUP($C30,'17-5-05'!$B$2:$U$88,19,FALSE)),"",VLOOKUP($C30,'17-5-05'!$B$2:$U$88,19,FALSE))</f>
      </c>
      <c r="S30" s="10">
        <f t="shared" si="2"/>
      </c>
      <c r="T30" s="6">
        <f>IF(ISERROR(VLOOKUP($C30,'31-5-05'!$B$2:$P$95,13,FALSE)),"",VLOOKUP($C30,'31-5-05'!$B$2:$P$95,13,FALSE))</f>
        <v>0.040532407407407406</v>
      </c>
      <c r="U30" s="10">
        <f t="shared" si="3"/>
        <v>4</v>
      </c>
      <c r="V30" s="6">
        <f>IF(ISERROR(VLOOKUP($C30,'14-6-05'!$B$2:$P$95,13,FALSE)),"",VLOOKUP($C30,'14-6-05'!$B$2:$P$95,13,FALSE))</f>
      </c>
      <c r="W30" s="10">
        <f t="shared" si="4"/>
      </c>
      <c r="X30" s="6">
        <f>IF(ISERROR(VLOOKUP($C30,'28-6-05'!$B$2:$P$88,13,FALSE)),"",VLOOKUP($C30,'28-6-05'!$B$2:$P$88,13,FALSE))</f>
      </c>
      <c r="Y30" s="10">
        <f t="shared" si="5"/>
      </c>
      <c r="Z30" s="6">
        <f>IF(ISERROR(VLOOKUP($C30,'12-7-05'!$B$2:$P$89,13,FALSE)),"",VLOOKUP($C30,'12-7-05'!$B$2:$P$89,13,FALSE))</f>
      </c>
      <c r="AA30" s="10">
        <f t="shared" si="6"/>
      </c>
      <c r="AB30" s="6">
        <f>IF(ISERROR(VLOOKUP($C30,'26-7-05'!$B$2:$P$86,13,FALSE)),"",VLOOKUP($C30,'26-7-05'!$B$2:$P$86,13,FALSE))</f>
      </c>
      <c r="AC30" s="10">
        <f t="shared" si="7"/>
      </c>
      <c r="AD30" s="6">
        <f>IF(ISERROR(VLOOKUP($C30,'9-8-05'!$B$2:$P$69,13,FALSE)),"",VLOOKUP($C30,'9-8-05'!$B$2:$P$69,13,FALSE))</f>
      </c>
      <c r="AE30" s="10">
        <f t="shared" si="8"/>
      </c>
      <c r="AF30" s="6">
        <f>IF(ISERROR(VLOOKUP($C30,'23-8-05'!$B$2:$P$69,13,FALSE)),"",VLOOKUP($C30,'23-8-05'!$B$2:$P$69,13,FALSE))</f>
      </c>
      <c r="AG30" s="10">
        <f t="shared" si="9"/>
      </c>
      <c r="AH30" s="6">
        <f t="shared" si="10"/>
        <v>0.040532407407407406</v>
      </c>
      <c r="AI30" s="6">
        <f t="shared" si="11"/>
        <v>0.040532407407407406</v>
      </c>
      <c r="AJ30" s="6">
        <f t="shared" si="12"/>
        <v>0.015023148148148147</v>
      </c>
      <c r="AK30" s="13">
        <f t="shared" si="13"/>
        <v>0.7997453703703703</v>
      </c>
    </row>
    <row r="31" spans="1:37" ht="12.75">
      <c r="A31">
        <f t="shared" si="0"/>
        <v>27</v>
      </c>
      <c r="B31" s="11">
        <f t="shared" si="14"/>
        <v>37</v>
      </c>
      <c r="C31" t="s">
        <v>140</v>
      </c>
      <c r="D31">
        <v>2</v>
      </c>
      <c r="E31">
        <f t="shared" si="1"/>
        <v>0</v>
      </c>
      <c r="F31">
        <f>IF(Q31="",0,VLOOKUP(Q31,points!$A$1:$B$40,2)+$D31)</f>
        <v>0</v>
      </c>
      <c r="G31">
        <f>IF(S31="",0,VLOOKUP(S31,points!$A$1:$B$40,2)+$D31)</f>
        <v>0</v>
      </c>
      <c r="H31">
        <f>IF(U31="",0,VLOOKUP(U31,points!$A$1:$B$40,2)+$D31)</f>
        <v>0</v>
      </c>
      <c r="I31">
        <f>IF(W31="",0,VLOOKUP(W31,points!$A$1:$B$40,2)+$D31)</f>
        <v>0</v>
      </c>
      <c r="J31">
        <f>IF(Y31="",0,VLOOKUP(Y31,points!$A$1:$B$40,2)+$D31)</f>
        <v>0</v>
      </c>
      <c r="K31">
        <f>IF(AA31="",0,VLOOKUP(AA31,points!$A$1:$B$40,2)+$D31)</f>
        <v>0</v>
      </c>
      <c r="L31">
        <f>IF(AC31="",0,VLOOKUP(AC31,points!$A$1:$B$40,2)+$D31)</f>
        <v>0</v>
      </c>
      <c r="M31">
        <f>IF(AE31="",0,VLOOKUP(AE31,points!$A$1:$B$40,2)+$D31)</f>
        <v>37</v>
      </c>
      <c r="N31">
        <f>IF(AG31="",0,VLOOKUP(AG31,points!$A$1:$B$40,2)+$D31)</f>
        <v>0</v>
      </c>
      <c r="P31" s="6">
        <f>IF(ISERROR(VLOOKUP($C31,'3-5-05'!$B$2:$P$95,13,FALSE)),"",VLOOKUP($C31,'3-5-05'!$B$2:$P$95,13,FALSE))</f>
      </c>
      <c r="Q31" s="10">
        <f t="shared" si="15"/>
      </c>
      <c r="R31" s="6">
        <f>IF(ISERROR(VLOOKUP($C31,'17-5-05'!$B$2:$U$88,19,FALSE)),"",VLOOKUP($C31,'17-5-05'!$B$2:$U$88,19,FALSE))</f>
      </c>
      <c r="S31" s="10">
        <f t="shared" si="2"/>
      </c>
      <c r="T31" s="6">
        <f>IF(ISERROR(VLOOKUP($C31,'31-5-05'!$B$2:$P$95,13,FALSE)),"",VLOOKUP($C31,'31-5-05'!$B$2:$P$95,13,FALSE))</f>
      </c>
      <c r="U31" s="10">
        <f t="shared" si="3"/>
      </c>
      <c r="V31" s="6">
        <f>IF(ISERROR(VLOOKUP($C31,'14-6-05'!$B$2:$P$95,13,FALSE)),"",VLOOKUP($C31,'14-6-05'!$B$2:$P$95,13,FALSE))</f>
      </c>
      <c r="W31" s="10">
        <f t="shared" si="4"/>
      </c>
      <c r="X31" s="6">
        <f>IF(ISERROR(VLOOKUP($C31,'28-6-05'!$B$2:$P$88,13,FALSE)),"",VLOOKUP($C31,'28-6-05'!$B$2:$P$88,13,FALSE))</f>
      </c>
      <c r="Y31" s="10">
        <f t="shared" si="5"/>
      </c>
      <c r="Z31" s="6">
        <f>IF(ISERROR(VLOOKUP($C31,'12-7-05'!$B$2:$P$89,13,FALSE)),"",VLOOKUP($C31,'12-7-05'!$B$2:$P$89,13,FALSE))</f>
      </c>
      <c r="AA31" s="10">
        <f t="shared" si="6"/>
      </c>
      <c r="AB31" s="6">
        <f>IF(ISERROR(VLOOKUP($C31,'26-7-05'!$B$2:$P$86,13,FALSE)),"",VLOOKUP($C31,'26-7-05'!$B$2:$P$86,13,FALSE))</f>
      </c>
      <c r="AC31" s="10">
        <f t="shared" si="7"/>
      </c>
      <c r="AD31" s="6">
        <f>IF(ISERROR(VLOOKUP($C31,'9-8-05'!$B$2:$P$69,13,FALSE)),"",VLOOKUP($C31,'9-8-05'!$B$2:$P$69,13,FALSE))</f>
        <v>0.03961805555555556</v>
      </c>
      <c r="AE31" s="10">
        <f t="shared" si="8"/>
        <v>5</v>
      </c>
      <c r="AF31" s="6">
        <f>IF(ISERROR(VLOOKUP($C31,'23-8-05'!$B$2:$P$69,13,FALSE)),"",VLOOKUP($C31,'23-8-05'!$B$2:$P$69,13,FALSE))</f>
      </c>
      <c r="AG31" s="10">
        <f t="shared" si="9"/>
      </c>
      <c r="AH31" s="6">
        <f t="shared" si="10"/>
        <v>0.03961805555555556</v>
      </c>
      <c r="AI31" s="6">
        <f t="shared" si="11"/>
        <v>0.03961805555555556</v>
      </c>
      <c r="AJ31" s="6">
        <f t="shared" si="12"/>
        <v>0.015937499999999993</v>
      </c>
      <c r="AK31" s="13">
        <f t="shared" si="13"/>
        <v>0.8006597222222223</v>
      </c>
    </row>
    <row r="32" spans="1:37" ht="12.75">
      <c r="A32">
        <f t="shared" si="0"/>
        <v>31</v>
      </c>
      <c r="B32" s="11">
        <f t="shared" si="14"/>
        <v>35</v>
      </c>
      <c r="C32" t="s">
        <v>143</v>
      </c>
      <c r="E32">
        <f t="shared" si="1"/>
        <v>0</v>
      </c>
      <c r="F32">
        <f>IF(Q32="",0,VLOOKUP(Q32,points!$A$1:$B$40,2)+$D32)</f>
        <v>0</v>
      </c>
      <c r="G32">
        <f>IF(S32="",0,VLOOKUP(S32,points!$A$1:$B$40,2)+$D32)</f>
        <v>0</v>
      </c>
      <c r="H32">
        <f>IF(U32="",0,VLOOKUP(U32,points!$A$1:$B$40,2)+$D32)</f>
        <v>0</v>
      </c>
      <c r="I32">
        <f>IF(W32="",0,VLOOKUP(W32,points!$A$1:$B$40,2)+$D32)</f>
        <v>0</v>
      </c>
      <c r="J32">
        <f>IF(Y32="",0,VLOOKUP(Y32,points!$A$1:$B$40,2)+$D32)</f>
        <v>0</v>
      </c>
      <c r="K32">
        <f>IF(AA32="",0,VLOOKUP(AA32,points!$A$1:$B$40,2)+$D32)</f>
        <v>0</v>
      </c>
      <c r="L32">
        <f>IF(AC32="",0,VLOOKUP(AC32,points!$A$1:$B$40,2)+$D32)</f>
        <v>0</v>
      </c>
      <c r="M32">
        <f>IF(AE32="",0,VLOOKUP(AE32,points!$A$1:$B$40,2)+$D32)</f>
        <v>0</v>
      </c>
      <c r="N32">
        <f>IF(AG32="",0,VLOOKUP(AG32,points!$A$1:$B$40,2)+$D32)</f>
        <v>35</v>
      </c>
      <c r="P32" s="6">
        <f>IF(ISERROR(VLOOKUP($C32,'3-5-05'!$B$2:$P$95,13,FALSE)),"",VLOOKUP($C32,'3-5-05'!$B$2:$P$95,13,FALSE))</f>
      </c>
      <c r="Q32" s="10">
        <f t="shared" si="15"/>
      </c>
      <c r="R32" s="6">
        <f>IF(ISERROR(VLOOKUP($C32,'17-5-05'!$B$2:$U$88,19,FALSE)),"",VLOOKUP($C32,'17-5-05'!$B$2:$U$88,19,FALSE))</f>
      </c>
      <c r="S32" s="10">
        <f t="shared" si="2"/>
      </c>
      <c r="T32" s="6">
        <f>IF(ISERROR(VLOOKUP($C32,'31-5-05'!$B$2:$P$95,13,FALSE)),"",VLOOKUP($C32,'31-5-05'!$B$2:$P$95,13,FALSE))</f>
      </c>
      <c r="U32" s="10">
        <f t="shared" si="3"/>
      </c>
      <c r="V32" s="6">
        <f>IF(ISERROR(VLOOKUP($C32,'14-6-05'!$B$2:$P$95,13,FALSE)),"",VLOOKUP($C32,'14-6-05'!$B$2:$P$95,13,FALSE))</f>
      </c>
      <c r="W32" s="10">
        <f t="shared" si="4"/>
      </c>
      <c r="X32" s="6">
        <f>IF(ISERROR(VLOOKUP($C32,'28-6-05'!$B$2:$P$88,13,FALSE)),"",VLOOKUP($C32,'28-6-05'!$B$2:$P$88,13,FALSE))</f>
      </c>
      <c r="Y32" s="10">
        <f t="shared" si="5"/>
      </c>
      <c r="Z32" s="6">
        <f>IF(ISERROR(VLOOKUP($C32,'12-7-05'!$B$2:$P$89,13,FALSE)),"",VLOOKUP($C32,'12-7-05'!$B$2:$P$89,13,FALSE))</f>
      </c>
      <c r="AA32" s="10">
        <f t="shared" si="6"/>
      </c>
      <c r="AB32" s="6">
        <f>IF(ISERROR(VLOOKUP($C32,'26-7-05'!$B$2:$P$86,13,FALSE)),"",VLOOKUP($C32,'26-7-05'!$B$2:$P$86,13,FALSE))</f>
      </c>
      <c r="AC32" s="10">
        <f t="shared" si="7"/>
      </c>
      <c r="AD32" s="6">
        <f>IF(ISERROR(VLOOKUP($C32,'9-8-05'!$B$2:$P$69,13,FALSE)),"",VLOOKUP($C32,'9-8-05'!$B$2:$P$69,13,FALSE))</f>
      </c>
      <c r="AE32" s="10">
        <f t="shared" si="8"/>
      </c>
      <c r="AF32" s="6">
        <f>IF(ISERROR(VLOOKUP($C32,'23-8-05'!$B$2:$P$69,13,FALSE)),"",VLOOKUP($C32,'23-8-05'!$B$2:$P$69,13,FALSE))</f>
        <v>0.040729166666666664</v>
      </c>
      <c r="AG32" s="10">
        <f t="shared" si="9"/>
        <v>5</v>
      </c>
      <c r="AH32" s="6">
        <f t="shared" si="10"/>
        <v>0.040729166666666664</v>
      </c>
      <c r="AI32" s="6">
        <f t="shared" si="11"/>
        <v>0.040729166666666664</v>
      </c>
      <c r="AJ32" s="6">
        <f t="shared" si="12"/>
        <v>0.014826388888888889</v>
      </c>
      <c r="AK32" s="13">
        <f t="shared" si="13"/>
        <v>0.7995486111111111</v>
      </c>
    </row>
    <row r="33" spans="1:37" ht="12.75">
      <c r="A33">
        <f t="shared" si="0"/>
        <v>31</v>
      </c>
      <c r="B33" s="11">
        <f t="shared" si="14"/>
        <v>35</v>
      </c>
      <c r="C33" t="s">
        <v>15</v>
      </c>
      <c r="E33">
        <f t="shared" si="1"/>
        <v>0</v>
      </c>
      <c r="F33">
        <f>IF(Q33="",0,VLOOKUP(Q33,points!$A$1:$B$40,2)+$D33)</f>
        <v>0</v>
      </c>
      <c r="G33">
        <f>IF(S33="",0,VLOOKUP(S33,points!$A$1:$B$40,2)+$D33)</f>
        <v>0</v>
      </c>
      <c r="H33">
        <f>IF(U33="",0,VLOOKUP(U33,points!$A$1:$B$40,2)+$D33)</f>
        <v>0</v>
      </c>
      <c r="I33">
        <f>IF(W33="",0,VLOOKUP(W33,points!$A$1:$B$40,2)+$D33)</f>
        <v>0</v>
      </c>
      <c r="J33">
        <f>IF(Y33="",0,VLOOKUP(Y33,points!$A$1:$B$40,2)+$D33)</f>
        <v>0</v>
      </c>
      <c r="K33">
        <f>IF(AA33="",0,VLOOKUP(AA33,points!$A$1:$B$40,2)+$D33)</f>
        <v>0</v>
      </c>
      <c r="L33">
        <f>IF(AC33="",0,VLOOKUP(AC33,points!$A$1:$B$40,2)+$D33)</f>
        <v>35</v>
      </c>
      <c r="M33">
        <f>IF(AE33="",0,VLOOKUP(AE33,points!$A$1:$B$40,2)+$D33)</f>
        <v>0</v>
      </c>
      <c r="N33">
        <f>IF(AG33="",0,VLOOKUP(AG33,points!$A$1:$B$40,2)+$D33)</f>
        <v>0</v>
      </c>
      <c r="P33" s="6">
        <f>IF(ISERROR(VLOOKUP($C33,'3-5-05'!$B$2:$P$95,13,FALSE)),"",VLOOKUP($C33,'3-5-05'!$B$2:$P$95,13,FALSE))</f>
      </c>
      <c r="Q33" s="10">
        <f t="shared" si="15"/>
      </c>
      <c r="R33" s="6">
        <f>IF(ISERROR(VLOOKUP($C33,'17-5-05'!$B$2:$U$88,19,FALSE)),"",VLOOKUP($C33,'17-5-05'!$B$2:$U$88,19,FALSE))</f>
      </c>
      <c r="S33" s="10">
        <f t="shared" si="2"/>
      </c>
      <c r="T33" s="6">
        <f>IF(ISERROR(VLOOKUP($C33,'31-5-05'!$B$2:$P$95,13,FALSE)),"",VLOOKUP($C33,'31-5-05'!$B$2:$P$95,13,FALSE))</f>
      </c>
      <c r="U33" s="10">
        <f t="shared" si="3"/>
      </c>
      <c r="V33" s="6">
        <f>IF(ISERROR(VLOOKUP($C33,'14-6-05'!$B$2:$P$95,13,FALSE)),"",VLOOKUP($C33,'14-6-05'!$B$2:$P$95,13,FALSE))</f>
      </c>
      <c r="W33" s="10">
        <f t="shared" si="4"/>
      </c>
      <c r="X33" s="6">
        <f>IF(ISERROR(VLOOKUP($C33,'28-6-05'!$B$2:$P$88,13,FALSE)),"",VLOOKUP($C33,'28-6-05'!$B$2:$P$88,13,FALSE))</f>
      </c>
      <c r="Y33" s="10">
        <f t="shared" si="5"/>
      </c>
      <c r="Z33" s="6">
        <f>IF(ISERROR(VLOOKUP($C33,'12-7-05'!$B$2:$P$89,13,FALSE)),"",VLOOKUP($C33,'12-7-05'!$B$2:$P$89,13,FALSE))</f>
      </c>
      <c r="AA33" s="10">
        <f t="shared" si="6"/>
      </c>
      <c r="AB33" s="6">
        <f>IF(ISERROR(VLOOKUP($C33,'26-7-05'!$B$2:$P$86,13,FALSE)),"",VLOOKUP($C33,'26-7-05'!$B$2:$P$86,13,FALSE))</f>
        <v>0.03975694444444445</v>
      </c>
      <c r="AC33" s="10">
        <f t="shared" si="7"/>
        <v>5</v>
      </c>
      <c r="AD33" s="6">
        <f>IF(ISERROR(VLOOKUP($C33,'9-8-05'!$B$2:$P$69,13,FALSE)),"",VLOOKUP($C33,'9-8-05'!$B$2:$P$69,13,FALSE))</f>
      </c>
      <c r="AE33" s="10">
        <f t="shared" si="8"/>
      </c>
      <c r="AF33" s="6">
        <f>IF(ISERROR(VLOOKUP($C33,'23-8-05'!$B$2:$P$69,13,FALSE)),"",VLOOKUP($C33,'23-8-05'!$B$2:$P$69,13,FALSE))</f>
      </c>
      <c r="AG33" s="10">
        <f t="shared" si="9"/>
      </c>
      <c r="AH33" s="6">
        <f t="shared" si="10"/>
        <v>0.03975694444444445</v>
      </c>
      <c r="AI33" s="6">
        <f t="shared" si="11"/>
        <v>0.03975694444444445</v>
      </c>
      <c r="AJ33" s="6">
        <f t="shared" si="12"/>
        <v>0.015798611111111104</v>
      </c>
      <c r="AK33" s="13">
        <f t="shared" si="13"/>
        <v>0.8005208333333333</v>
      </c>
    </row>
    <row r="34" spans="1:37" ht="12.75">
      <c r="A34">
        <f t="shared" si="0"/>
        <v>31</v>
      </c>
      <c r="B34" s="11">
        <f t="shared" si="14"/>
        <v>35</v>
      </c>
      <c r="C34" t="s">
        <v>42</v>
      </c>
      <c r="E34">
        <f aca="true" t="shared" si="16" ref="E34:E39">IF(O34="",0,LARGE(F34:N34,4))</f>
        <v>0</v>
      </c>
      <c r="F34">
        <f>IF(Q34="",0,VLOOKUP(Q34,points!$A$1:$B$40,2)+$D34)</f>
        <v>0</v>
      </c>
      <c r="G34">
        <f>IF(S34="",0,VLOOKUP(S34,points!$A$1:$B$40,2)+$D34)</f>
        <v>0</v>
      </c>
      <c r="H34">
        <f>IF(U34="",0,VLOOKUP(U34,points!$A$1:$B$40,2)+$D34)</f>
        <v>0</v>
      </c>
      <c r="I34">
        <f>IF(W34="",0,VLOOKUP(W34,points!$A$1:$B$40,2)+$D34)</f>
        <v>35</v>
      </c>
      <c r="J34">
        <f>IF(Y34="",0,VLOOKUP(Y34,points!$A$1:$B$40,2)+$D34)</f>
        <v>0</v>
      </c>
      <c r="K34">
        <f>IF(AA34="",0,VLOOKUP(AA34,points!$A$1:$B$40,2)+$D34)</f>
        <v>0</v>
      </c>
      <c r="L34">
        <f>IF(AC34="",0,VLOOKUP(AC34,points!$A$1:$B$40,2)+$D34)</f>
        <v>0</v>
      </c>
      <c r="M34">
        <f>IF(AE34="",0,VLOOKUP(AE34,points!$A$1:$B$40,2)+$D34)</f>
        <v>0</v>
      </c>
      <c r="N34">
        <f>IF(AG34="",0,VLOOKUP(AG34,points!$A$1:$B$40,2)+$D34)</f>
        <v>0</v>
      </c>
      <c r="P34" s="6">
        <f>IF(ISERROR(VLOOKUP($C34,'3-5-05'!$B$2:$P$95,13,FALSE)),"",VLOOKUP($C34,'3-5-05'!$B$2:$P$95,13,FALSE))</f>
      </c>
      <c r="Q34" s="10">
        <f t="shared" si="15"/>
      </c>
      <c r="R34" s="6">
        <f>IF(ISERROR(VLOOKUP($C34,'17-5-05'!$B$2:$U$88,19,FALSE)),"",VLOOKUP($C34,'17-5-05'!$B$2:$U$88,19,FALSE))</f>
      </c>
      <c r="S34" s="10">
        <f t="shared" si="2"/>
      </c>
      <c r="T34" s="6">
        <f>IF(ISERROR(VLOOKUP($C34,'31-5-05'!$B$2:$P$95,13,FALSE)),"",VLOOKUP($C34,'31-5-05'!$B$2:$P$95,13,FALSE))</f>
      </c>
      <c r="U34" s="10">
        <f t="shared" si="3"/>
      </c>
      <c r="V34" s="6">
        <f>IF(ISERROR(VLOOKUP($C34,'14-6-05'!$B$2:$P$95,13,FALSE)),"",VLOOKUP($C34,'14-6-05'!$B$2:$P$95,13,FALSE))</f>
        <v>0.04126157407407407</v>
      </c>
      <c r="W34" s="10">
        <f t="shared" si="4"/>
        <v>5</v>
      </c>
      <c r="X34" s="6">
        <f>IF(ISERROR(VLOOKUP($C34,'28-6-05'!$B$2:$P$88,13,FALSE)),"",VLOOKUP($C34,'28-6-05'!$B$2:$P$88,13,FALSE))</f>
      </c>
      <c r="Y34" s="10">
        <f t="shared" si="5"/>
      </c>
      <c r="Z34" s="6">
        <f>IF(ISERROR(VLOOKUP($C34,'12-7-05'!$B$2:$P$89,13,FALSE)),"",VLOOKUP($C34,'12-7-05'!$B$2:$P$89,13,FALSE))</f>
      </c>
      <c r="AA34" s="10">
        <f t="shared" si="6"/>
      </c>
      <c r="AB34" s="6" t="str">
        <f>IF(ISERROR(VLOOKUP($C34,'26-7-05'!$B$2:$P$86,13,FALSE)),"",VLOOKUP($C34,'26-7-05'!$B$2:$P$86,13,FALSE))</f>
        <v>dnf</v>
      </c>
      <c r="AC34" s="10">
        <f t="shared" si="7"/>
      </c>
      <c r="AD34" s="6">
        <f>IF(ISERROR(VLOOKUP($C34,'9-8-05'!$B$2:$P$69,13,FALSE)),"",VLOOKUP($C34,'9-8-05'!$B$2:$P$69,13,FALSE))</f>
      </c>
      <c r="AE34" s="10">
        <f t="shared" si="8"/>
      </c>
      <c r="AF34" s="6">
        <f>IF(ISERROR(VLOOKUP($C34,'23-8-05'!$B$2:$P$69,13,FALSE)),"",VLOOKUP($C34,'23-8-05'!$B$2:$P$69,13,FALSE))</f>
      </c>
      <c r="AG34" s="10">
        <f t="shared" si="9"/>
      </c>
      <c r="AH34" s="6">
        <f aca="true" t="shared" si="17" ref="AH34:AH39">IF(SUM(AF34,AD34,AB34,Z34,X34,V34,T34,R34,P34)=0,"",AVERAGE(AF34,AD34,AB34,Z34,X34,V34,T34,R34,P34))</f>
        <v>0.04126157407407407</v>
      </c>
      <c r="AI34" s="6">
        <f aca="true" t="shared" si="18" ref="AI34:AI39">IF(AH34="","",MIN(AF34,AD34,AB34,Z34,X34,V34,T34,R34,P34))</f>
        <v>0.04126157407407407</v>
      </c>
      <c r="AJ34" s="6">
        <f aca="true" t="shared" si="19" ref="AJ34:AJ39">IF(AH34="","",TIMEVALUE("1:20:00")-(AH34+AI34)/2)</f>
        <v>0.014293981481481484</v>
      </c>
      <c r="AK34" s="13">
        <f aca="true" t="shared" si="20" ref="AK34:AK39">IF(AH34="","",TIMEVALUE("18:50:00")+AJ34)</f>
        <v>0.7990162037037037</v>
      </c>
    </row>
    <row r="35" spans="1:37" ht="12.75">
      <c r="A35">
        <f t="shared" si="0"/>
        <v>34</v>
      </c>
      <c r="B35" s="11">
        <f t="shared" si="14"/>
        <v>34</v>
      </c>
      <c r="C35" t="s">
        <v>116</v>
      </c>
      <c r="E35">
        <f t="shared" si="16"/>
        <v>0</v>
      </c>
      <c r="F35">
        <f>IF(Q35="",0,VLOOKUP(Q35,points!$A$1:$B$40,2)+$D35)</f>
        <v>0</v>
      </c>
      <c r="G35">
        <f>IF(S35="",0,VLOOKUP(S35,points!$A$1:$B$40,2)+$D35)</f>
        <v>0</v>
      </c>
      <c r="H35">
        <f>IF(U35="",0,VLOOKUP(U35,points!$A$1:$B$40,2)+$D35)</f>
        <v>0</v>
      </c>
      <c r="I35">
        <f>IF(W35="",0,VLOOKUP(W35,points!$A$1:$B$40,2)+$D35)</f>
        <v>34</v>
      </c>
      <c r="J35">
        <f>IF(Y35="",0,VLOOKUP(Y35,points!$A$1:$B$40,2)+$D35)</f>
        <v>0</v>
      </c>
      <c r="K35">
        <f>IF(AA35="",0,VLOOKUP(AA35,points!$A$1:$B$40,2)+$D35)</f>
        <v>0</v>
      </c>
      <c r="L35">
        <f>IF(AC35="",0,VLOOKUP(AC35,points!$A$1:$B$40,2)+$D35)</f>
        <v>0</v>
      </c>
      <c r="M35">
        <f>IF(AE35="",0,VLOOKUP(AE35,points!$A$1:$B$40,2)+$D35)</f>
        <v>0</v>
      </c>
      <c r="N35">
        <f>IF(AG35="",0,VLOOKUP(AG35,points!$A$1:$B$40,2)+$D35)</f>
        <v>0</v>
      </c>
      <c r="O35" t="s">
        <v>129</v>
      </c>
      <c r="P35" s="6">
        <f>IF(ISERROR(VLOOKUP($C35,'3-5-05'!$B$2:$P$95,13,FALSE)),"",VLOOKUP($C35,'3-5-05'!$B$2:$P$95,13,FALSE))</f>
      </c>
      <c r="Q35" s="10">
        <f t="shared" si="15"/>
      </c>
      <c r="R35" s="6">
        <f>IF(ISERROR(VLOOKUP($C35,'17-5-05'!$B$2:$U$88,19,FALSE)),"",VLOOKUP($C35,'17-5-05'!$B$2:$U$88,19,FALSE))</f>
      </c>
      <c r="S35" s="10">
        <f t="shared" si="2"/>
      </c>
      <c r="T35" s="6">
        <f>IF(ISERROR(VLOOKUP($C35,'31-5-05'!$B$2:$P$95,13,FALSE)),"",VLOOKUP($C35,'31-5-05'!$B$2:$P$95,13,FALSE))</f>
      </c>
      <c r="U35" s="10">
        <f t="shared" si="3"/>
      </c>
      <c r="V35" s="6">
        <f>IF(ISERROR(VLOOKUP($C35,'14-6-05'!$B$2:$P$95,13,FALSE)),"",VLOOKUP($C35,'14-6-05'!$B$2:$P$95,13,FALSE))</f>
        <v>0.04129629629629629</v>
      </c>
      <c r="W35" s="10">
        <f t="shared" si="4"/>
        <v>6</v>
      </c>
      <c r="X35" s="6">
        <f>IF(ISERROR(VLOOKUP($C35,'28-6-05'!$B$2:$P$88,13,FALSE)),"",VLOOKUP($C35,'28-6-05'!$B$2:$P$88,13,FALSE))</f>
      </c>
      <c r="Y35" s="10">
        <f t="shared" si="5"/>
      </c>
      <c r="Z35" s="6">
        <f>IF(ISERROR(VLOOKUP($C35,'12-7-05'!$B$2:$P$89,13,FALSE)),"",VLOOKUP($C35,'12-7-05'!$B$2:$P$89,13,FALSE))</f>
      </c>
      <c r="AA35" s="10">
        <f t="shared" si="6"/>
      </c>
      <c r="AB35" s="6">
        <f>IF(ISERROR(VLOOKUP($C35,'26-7-05'!$B$2:$P$86,13,FALSE)),"",VLOOKUP($C35,'26-7-05'!$B$2:$P$86,13,FALSE))</f>
      </c>
      <c r="AC35" s="10">
        <f t="shared" si="7"/>
      </c>
      <c r="AD35" s="6">
        <f>IF(ISERROR(VLOOKUP($C35,'9-8-05'!$B$2:$P$69,13,FALSE)),"",VLOOKUP($C35,'9-8-05'!$B$2:$P$69,13,FALSE))</f>
      </c>
      <c r="AE35" s="10">
        <f t="shared" si="8"/>
      </c>
      <c r="AF35" s="6" t="str">
        <f>IF(ISERROR(VLOOKUP($C35,'23-8-05'!$B$2:$P$69,13,FALSE)),"",VLOOKUP($C35,'23-8-05'!$B$2:$P$69,13,FALSE))</f>
        <v>dnf</v>
      </c>
      <c r="AG35" s="10">
        <f t="shared" si="9"/>
      </c>
      <c r="AH35" s="6">
        <f t="shared" si="17"/>
        <v>0.04129629629629629</v>
      </c>
      <c r="AI35" s="6">
        <f t="shared" si="18"/>
        <v>0.04129629629629629</v>
      </c>
      <c r="AJ35" s="6">
        <f t="shared" si="19"/>
        <v>0.014259259259259263</v>
      </c>
      <c r="AK35" s="13">
        <f t="shared" si="20"/>
        <v>0.7989814814814815</v>
      </c>
    </row>
    <row r="36" spans="1:37" ht="12.75">
      <c r="A36">
        <f t="shared" si="0"/>
        <v>35</v>
      </c>
      <c r="B36" s="11">
        <f t="shared" si="14"/>
        <v>33</v>
      </c>
      <c r="C36" t="s">
        <v>145</v>
      </c>
      <c r="E36">
        <f t="shared" si="16"/>
        <v>0</v>
      </c>
      <c r="F36">
        <f>IF(Q36="",0,VLOOKUP(Q36,points!$A$1:$B$40,2)+$D36)</f>
        <v>0</v>
      </c>
      <c r="G36">
        <f>IF(S36="",0,VLOOKUP(S36,points!$A$1:$B$40,2)+$D36)</f>
        <v>0</v>
      </c>
      <c r="H36">
        <f>IF(U36="",0,VLOOKUP(U36,points!$A$1:$B$40,2)+$D36)</f>
        <v>0</v>
      </c>
      <c r="I36">
        <f>IF(W36="",0,VLOOKUP(W36,points!$A$1:$B$40,2)+$D36)</f>
        <v>0</v>
      </c>
      <c r="J36">
        <f>IF(Y36="",0,VLOOKUP(Y36,points!$A$1:$B$40,2)+$D36)</f>
        <v>0</v>
      </c>
      <c r="K36">
        <f>IF(AA36="",0,VLOOKUP(AA36,points!$A$1:$B$40,2)+$D36)</f>
        <v>0</v>
      </c>
      <c r="L36">
        <f>IF(AC36="",0,VLOOKUP(AC36,points!$A$1:$B$40,2)+$D36)</f>
        <v>0</v>
      </c>
      <c r="M36">
        <f>IF(AE36="",0,VLOOKUP(AE36,points!$A$1:$B$40,2)+$D36)</f>
        <v>0</v>
      </c>
      <c r="N36">
        <f>IF(AG36="",0,VLOOKUP(AG36,points!$A$1:$B$40,2)+$D36)</f>
        <v>33</v>
      </c>
      <c r="P36" s="6">
        <f>IF(ISERROR(VLOOKUP($C36,'3-5-05'!$B$2:$P$95,13,FALSE)),"",VLOOKUP($C36,'3-5-05'!$B$2:$P$95,13,FALSE))</f>
      </c>
      <c r="Q36" s="10">
        <f t="shared" si="15"/>
      </c>
      <c r="R36" s="6">
        <f>IF(ISERROR(VLOOKUP($C36,'17-5-05'!$B$2:$U$88,19,FALSE)),"",VLOOKUP($C36,'17-5-05'!$B$2:$U$88,19,FALSE))</f>
      </c>
      <c r="S36" s="10">
        <f t="shared" si="2"/>
      </c>
      <c r="T36" s="6">
        <f>IF(ISERROR(VLOOKUP($C36,'31-5-05'!$B$2:$P$95,13,FALSE)),"",VLOOKUP($C36,'31-5-05'!$B$2:$P$95,13,FALSE))</f>
      </c>
      <c r="U36" s="10">
        <f t="shared" si="3"/>
      </c>
      <c r="V36" s="6">
        <f>IF(ISERROR(VLOOKUP($C36,'14-6-05'!$B$2:$P$95,13,FALSE)),"",VLOOKUP($C36,'14-6-05'!$B$2:$P$95,13,FALSE))</f>
      </c>
      <c r="W36" s="10">
        <f t="shared" si="4"/>
      </c>
      <c r="X36" s="6">
        <f>IF(ISERROR(VLOOKUP($C36,'28-6-05'!$B$2:$P$88,13,FALSE)),"",VLOOKUP($C36,'28-6-05'!$B$2:$P$88,13,FALSE))</f>
      </c>
      <c r="Y36" s="10">
        <f t="shared" si="5"/>
      </c>
      <c r="Z36" s="6">
        <f>IF(ISERROR(VLOOKUP($C36,'12-7-05'!$B$2:$P$89,13,FALSE)),"",VLOOKUP($C36,'12-7-05'!$B$2:$P$89,13,FALSE))</f>
      </c>
      <c r="AA36" s="10">
        <f t="shared" si="6"/>
      </c>
      <c r="AB36" s="6">
        <f>IF(ISERROR(VLOOKUP($C36,'26-7-05'!$B$2:$P$86,13,FALSE)),"",VLOOKUP($C36,'26-7-05'!$B$2:$P$86,13,FALSE))</f>
      </c>
      <c r="AC36" s="10">
        <f t="shared" si="7"/>
      </c>
      <c r="AD36" s="6">
        <f>IF(ISERROR(VLOOKUP($C36,'9-8-05'!$B$2:$P$69,13,FALSE)),"",VLOOKUP($C36,'9-8-05'!$B$2:$P$69,13,FALSE))</f>
      </c>
      <c r="AE36" s="10">
        <f t="shared" si="8"/>
      </c>
      <c r="AF36" s="6">
        <f>IF(ISERROR(VLOOKUP($C36,'23-8-05'!$B$2:$P$69,13,FALSE)),"",VLOOKUP($C36,'23-8-05'!$B$2:$P$69,13,FALSE))</f>
        <v>0.04165509259259259</v>
      </c>
      <c r="AG36" s="10">
        <f t="shared" si="9"/>
        <v>7</v>
      </c>
      <c r="AH36" s="6">
        <f t="shared" si="17"/>
        <v>0.04165509259259259</v>
      </c>
      <c r="AI36" s="6">
        <f t="shared" si="18"/>
        <v>0.04165509259259259</v>
      </c>
      <c r="AJ36" s="6">
        <f t="shared" si="19"/>
        <v>0.013900462962962962</v>
      </c>
      <c r="AK36" s="13">
        <f t="shared" si="20"/>
        <v>0.7986226851851852</v>
      </c>
    </row>
    <row r="37" spans="1:37" ht="12.75">
      <c r="A37">
        <f t="shared" si="0"/>
        <v>36</v>
      </c>
      <c r="B37" s="11">
        <f t="shared" si="14"/>
        <v>32</v>
      </c>
      <c r="C37" t="s">
        <v>113</v>
      </c>
      <c r="D37">
        <v>2</v>
      </c>
      <c r="E37">
        <f t="shared" si="16"/>
        <v>0</v>
      </c>
      <c r="F37">
        <f>IF(Q37="",0,VLOOKUP(Q37,points!$A$1:$B$40,2)+$D37)</f>
        <v>32</v>
      </c>
      <c r="G37">
        <f>IF(S37="",0,VLOOKUP(S37,points!$A$1:$B$40,2)+$D37)</f>
        <v>0</v>
      </c>
      <c r="H37">
        <f>IF(U37="",0,VLOOKUP(U37,points!$A$1:$B$40,2)+$D37)</f>
        <v>0</v>
      </c>
      <c r="I37">
        <f>IF(W37="",0,VLOOKUP(W37,points!$A$1:$B$40,2)+$D37)</f>
        <v>0</v>
      </c>
      <c r="J37">
        <f>IF(Y37="",0,VLOOKUP(Y37,points!$A$1:$B$40,2)+$D37)</f>
        <v>0</v>
      </c>
      <c r="K37">
        <f>IF(AA37="",0,VLOOKUP(AA37,points!$A$1:$B$40,2)+$D37)</f>
        <v>0</v>
      </c>
      <c r="L37">
        <f>IF(AC37="",0,VLOOKUP(AC37,points!$A$1:$B$40,2)+$D37)</f>
        <v>0</v>
      </c>
      <c r="M37">
        <f>IF(AE37="",0,VLOOKUP(AE37,points!$A$1:$B$40,2)+$D37)</f>
        <v>0</v>
      </c>
      <c r="N37">
        <f>IF(AG37="",0,VLOOKUP(AG37,points!$A$1:$B$40,2)+$D37)</f>
        <v>0</v>
      </c>
      <c r="P37" s="6">
        <f>IF(ISERROR(VLOOKUP($C37,'3-5-05'!$B$2:$P$95,13,FALSE)),"",VLOOKUP($C37,'3-5-05'!$B$2:$P$95,13,FALSE))</f>
        <v>0.05049768518518519</v>
      </c>
      <c r="Q37" s="10">
        <f t="shared" si="15"/>
        <v>10</v>
      </c>
      <c r="R37" s="6">
        <f>IF(ISERROR(VLOOKUP($C37,'17-5-05'!$B$2:$U$88,19,FALSE)),"",VLOOKUP($C37,'17-5-05'!$B$2:$U$88,19,FALSE))</f>
      </c>
      <c r="S37" s="10">
        <f t="shared" si="2"/>
      </c>
      <c r="T37" s="6">
        <f>IF(ISERROR(VLOOKUP($C37,'31-5-05'!$B$2:$P$95,13,FALSE)),"",VLOOKUP($C37,'31-5-05'!$B$2:$P$95,13,FALSE))</f>
      </c>
      <c r="U37" s="10">
        <f t="shared" si="3"/>
      </c>
      <c r="V37" s="6">
        <f>IF(ISERROR(VLOOKUP($C37,'14-6-05'!$B$2:$P$95,13,FALSE)),"",VLOOKUP($C37,'14-6-05'!$B$2:$P$95,13,FALSE))</f>
      </c>
      <c r="W37" s="10">
        <f t="shared" si="4"/>
      </c>
      <c r="X37" s="6">
        <f>IF(ISERROR(VLOOKUP($C37,'28-6-05'!$B$2:$P$88,13,FALSE)),"",VLOOKUP($C37,'28-6-05'!$B$2:$P$88,13,FALSE))</f>
      </c>
      <c r="Y37" s="10">
        <f t="shared" si="5"/>
      </c>
      <c r="Z37" s="6">
        <f>IF(ISERROR(VLOOKUP($C37,'12-7-05'!$B$2:$P$89,13,FALSE)),"",VLOOKUP($C37,'12-7-05'!$B$2:$P$89,13,FALSE))</f>
      </c>
      <c r="AA37" s="10">
        <f t="shared" si="6"/>
      </c>
      <c r="AB37" s="6">
        <f>IF(ISERROR(VLOOKUP($C37,'26-7-05'!$B$2:$P$86,13,FALSE)),"",VLOOKUP($C37,'26-7-05'!$B$2:$P$86,13,FALSE))</f>
      </c>
      <c r="AC37" s="10">
        <f t="shared" si="7"/>
      </c>
      <c r="AD37" s="6">
        <f>IF(ISERROR(VLOOKUP($C37,'9-8-05'!$B$2:$P$69,13,FALSE)),"",VLOOKUP($C37,'9-8-05'!$B$2:$P$69,13,FALSE))</f>
      </c>
      <c r="AE37" s="10">
        <f t="shared" si="8"/>
      </c>
      <c r="AF37" s="6">
        <f>IF(ISERROR(VLOOKUP($C37,'23-8-05'!$B$2:$P$69,13,FALSE)),"",VLOOKUP($C37,'23-8-05'!$B$2:$P$69,13,FALSE))</f>
      </c>
      <c r="AG37" s="10">
        <f t="shared" si="9"/>
      </c>
      <c r="AH37" s="6">
        <f t="shared" si="17"/>
        <v>0.05049768518518519</v>
      </c>
      <c r="AI37" s="6">
        <f t="shared" si="18"/>
        <v>0.05049768518518519</v>
      </c>
      <c r="AJ37" s="6">
        <f t="shared" si="19"/>
        <v>0.005057870370370365</v>
      </c>
      <c r="AK37" s="13">
        <f t="shared" si="20"/>
        <v>0.7897800925925926</v>
      </c>
    </row>
    <row r="38" spans="1:37" ht="12.75">
      <c r="A38">
        <f t="shared" si="0"/>
        <v>37</v>
      </c>
      <c r="B38" s="11">
        <f t="shared" si="14"/>
        <v>31</v>
      </c>
      <c r="C38" t="s">
        <v>139</v>
      </c>
      <c r="E38">
        <f t="shared" si="16"/>
        <v>0</v>
      </c>
      <c r="F38">
        <f>IF(Q38="",0,VLOOKUP(Q38,points!$A$1:$B$40,2)+$D38)</f>
        <v>0</v>
      </c>
      <c r="G38">
        <f>IF(S38="",0,VLOOKUP(S38,points!$A$1:$B$40,2)+$D38)</f>
        <v>0</v>
      </c>
      <c r="H38">
        <f>IF(U38="",0,VLOOKUP(U38,points!$A$1:$B$40,2)+$D38)</f>
        <v>0</v>
      </c>
      <c r="I38">
        <f>IF(W38="",0,VLOOKUP(W38,points!$A$1:$B$40,2)+$D38)</f>
        <v>0</v>
      </c>
      <c r="J38">
        <f>IF(Y38="",0,VLOOKUP(Y38,points!$A$1:$B$40,2)+$D38)</f>
        <v>0</v>
      </c>
      <c r="K38">
        <f>IF(AA38="",0,VLOOKUP(AA38,points!$A$1:$B$40,2)+$D38)</f>
        <v>0</v>
      </c>
      <c r="L38">
        <f>IF(AC38="",0,VLOOKUP(AC38,points!$A$1:$B$40,2)+$D38)</f>
        <v>0</v>
      </c>
      <c r="M38">
        <f>IF(AE38="",0,VLOOKUP(AE38,points!$A$1:$B$40,2)+$D38)</f>
        <v>31</v>
      </c>
      <c r="N38">
        <f>IF(AG38="",0,VLOOKUP(AG38,points!$A$1:$B$40,2)+$D38)</f>
        <v>0</v>
      </c>
      <c r="P38" s="6">
        <f>IF(ISERROR(VLOOKUP($C38,'3-5-05'!$B$2:$P$95,13,FALSE)),"",VLOOKUP($C38,'3-5-05'!$B$2:$P$95,13,FALSE))</f>
      </c>
      <c r="Q38" s="10">
        <f t="shared" si="15"/>
      </c>
      <c r="R38" s="6">
        <f>IF(ISERROR(VLOOKUP($C38,'17-5-05'!$B$2:$U$88,19,FALSE)),"",VLOOKUP($C38,'17-5-05'!$B$2:$U$88,19,FALSE))</f>
      </c>
      <c r="S38" s="10">
        <f t="shared" si="2"/>
      </c>
      <c r="T38" s="6">
        <f>IF(ISERROR(VLOOKUP($C38,'31-5-05'!$B$2:$P$95,13,FALSE)),"",VLOOKUP($C38,'31-5-05'!$B$2:$P$95,13,FALSE))</f>
      </c>
      <c r="U38" s="10">
        <f t="shared" si="3"/>
      </c>
      <c r="V38" s="6">
        <f>IF(ISERROR(VLOOKUP($C38,'14-6-05'!$B$2:$P$95,13,FALSE)),"",VLOOKUP($C38,'14-6-05'!$B$2:$P$95,13,FALSE))</f>
      </c>
      <c r="W38" s="10">
        <f t="shared" si="4"/>
      </c>
      <c r="X38" s="6">
        <f>IF(ISERROR(VLOOKUP($C38,'28-6-05'!$B$2:$P$88,13,FALSE)),"",VLOOKUP($C38,'28-6-05'!$B$2:$P$88,13,FALSE))</f>
      </c>
      <c r="Y38" s="10">
        <f t="shared" si="5"/>
      </c>
      <c r="Z38" s="6">
        <f>IF(ISERROR(VLOOKUP($C38,'12-7-05'!$B$2:$P$89,13,FALSE)),"",VLOOKUP($C38,'12-7-05'!$B$2:$P$89,13,FALSE))</f>
      </c>
      <c r="AA38" s="10">
        <f t="shared" si="6"/>
      </c>
      <c r="AB38" s="6">
        <f>IF(ISERROR(VLOOKUP($C38,'26-7-05'!$B$2:$P$86,13,FALSE)),"",VLOOKUP($C38,'26-7-05'!$B$2:$P$86,13,FALSE))</f>
      </c>
      <c r="AC38" s="10">
        <f t="shared" si="7"/>
      </c>
      <c r="AD38" s="6">
        <f>IF(ISERROR(VLOOKUP($C38,'9-8-05'!$B$2:$P$69,13,FALSE)),"",VLOOKUP($C38,'9-8-05'!$B$2:$P$69,13,FALSE))</f>
        <v>0.04704861111111111</v>
      </c>
      <c r="AE38" s="10">
        <f t="shared" si="8"/>
        <v>9</v>
      </c>
      <c r="AF38" s="6">
        <f>IF(ISERROR(VLOOKUP($C38,'23-8-05'!$B$2:$P$69,13,FALSE)),"",VLOOKUP($C38,'23-8-05'!$B$2:$P$69,13,FALSE))</f>
      </c>
      <c r="AG38" s="10">
        <f t="shared" si="9"/>
      </c>
      <c r="AH38" s="6">
        <f t="shared" si="17"/>
        <v>0.04704861111111111</v>
      </c>
      <c r="AI38" s="6">
        <f t="shared" si="18"/>
        <v>0.04704861111111111</v>
      </c>
      <c r="AJ38" s="6">
        <f t="shared" si="19"/>
        <v>0.008506944444444442</v>
      </c>
      <c r="AK38" s="13">
        <f t="shared" si="20"/>
        <v>0.7932291666666667</v>
      </c>
    </row>
    <row r="39" spans="1:37" ht="12.75">
      <c r="A39">
        <f t="shared" si="0"/>
        <v>38</v>
      </c>
      <c r="B39" s="11">
        <f t="shared" si="14"/>
        <v>26</v>
      </c>
      <c r="C39" t="s">
        <v>142</v>
      </c>
      <c r="D39">
        <v>2</v>
      </c>
      <c r="E39">
        <f t="shared" si="16"/>
        <v>0</v>
      </c>
      <c r="F39">
        <f>IF(Q39="",0,VLOOKUP(Q39,points!$A$1:$B$40,2)+$D39)</f>
        <v>0</v>
      </c>
      <c r="G39">
        <f>IF(S39="",0,VLOOKUP(S39,points!$A$1:$B$40,2)+$D39)</f>
        <v>0</v>
      </c>
      <c r="H39">
        <f>IF(U39="",0,VLOOKUP(U39,points!$A$1:$B$40,2)+$D39)</f>
        <v>0</v>
      </c>
      <c r="I39">
        <f>IF(W39="",0,VLOOKUP(W39,points!$A$1:$B$40,2)+$D39)</f>
        <v>0</v>
      </c>
      <c r="J39">
        <f>IF(Y39="",0,VLOOKUP(Y39,points!$A$1:$B$40,2)+$D39)</f>
        <v>0</v>
      </c>
      <c r="K39">
        <f>IF(AA39="",0,VLOOKUP(AA39,points!$A$1:$B$40,2)+$D39)</f>
        <v>0</v>
      </c>
      <c r="L39">
        <f>IF(AC39="",0,VLOOKUP(AC39,points!$A$1:$B$40,2)+$D39)</f>
        <v>0</v>
      </c>
      <c r="M39">
        <f>IF(AE39="",0,VLOOKUP(AE39,points!$A$1:$B$40,2)+$D39)</f>
        <v>0</v>
      </c>
      <c r="N39">
        <f>IF(AG39="",0,VLOOKUP(AG39,points!$A$1:$B$40,2)+$D39)</f>
        <v>26</v>
      </c>
      <c r="P39" s="6">
        <f>IF(ISERROR(VLOOKUP($C39,'3-5-05'!$B$2:$P$95,13,FALSE)),"",VLOOKUP($C39,'3-5-05'!$B$2:$P$95,13,FALSE))</f>
      </c>
      <c r="Q39" s="10">
        <f t="shared" si="15"/>
      </c>
      <c r="R39" s="6">
        <f>IF(ISERROR(VLOOKUP($C39,'17-5-05'!$B$2:$U$88,19,FALSE)),"",VLOOKUP($C39,'17-5-05'!$B$2:$U$88,19,FALSE))</f>
      </c>
      <c r="S39" s="10">
        <f t="shared" si="2"/>
      </c>
      <c r="T39" s="6">
        <f>IF(ISERROR(VLOOKUP($C39,'31-5-05'!$B$2:$P$95,13,FALSE)),"",VLOOKUP($C39,'31-5-05'!$B$2:$P$95,13,FALSE))</f>
      </c>
      <c r="U39" s="10">
        <f t="shared" si="3"/>
      </c>
      <c r="V39" s="6">
        <f>IF(ISERROR(VLOOKUP($C39,'14-6-05'!$B$2:$P$95,13,FALSE)),"",VLOOKUP($C39,'14-6-05'!$B$2:$P$95,13,FALSE))</f>
      </c>
      <c r="W39" s="10">
        <f t="shared" si="4"/>
      </c>
      <c r="X39" s="6">
        <f>IF(ISERROR(VLOOKUP($C39,'28-6-05'!$B$2:$P$88,13,FALSE)),"",VLOOKUP($C39,'28-6-05'!$B$2:$P$88,13,FALSE))</f>
      </c>
      <c r="Y39" s="10">
        <f t="shared" si="5"/>
      </c>
      <c r="Z39" s="6">
        <f>IF(ISERROR(VLOOKUP($C39,'12-7-05'!$B$2:$P$89,13,FALSE)),"",VLOOKUP($C39,'12-7-05'!$B$2:$P$89,13,FALSE))</f>
      </c>
      <c r="AA39" s="10">
        <f t="shared" si="6"/>
      </c>
      <c r="AB39" s="6">
        <f>IF(ISERROR(VLOOKUP($C39,'26-7-05'!$B$2:$P$86,13,FALSE)),"",VLOOKUP($C39,'26-7-05'!$B$2:$P$86,13,FALSE))</f>
      </c>
      <c r="AC39" s="10">
        <f t="shared" si="7"/>
      </c>
      <c r="AD39" s="6">
        <f>IF(ISERROR(VLOOKUP($C39,'9-8-05'!$B$2:$P$69,13,FALSE)),"",VLOOKUP($C39,'9-8-05'!$B$2:$P$69,13,FALSE))</f>
      </c>
      <c r="AE39" s="10">
        <f t="shared" si="8"/>
      </c>
      <c r="AF39" s="6">
        <f>IF(ISERROR(VLOOKUP($C39,'23-8-05'!$B$2:$P$69,13,FALSE)),"",VLOOKUP($C39,'23-8-05'!$B$2:$P$69,13,FALSE))</f>
        <v>0.05390046296296296</v>
      </c>
      <c r="AG39" s="10">
        <f t="shared" si="9"/>
        <v>16</v>
      </c>
      <c r="AH39" s="6">
        <f t="shared" si="17"/>
        <v>0.05390046296296296</v>
      </c>
      <c r="AI39" s="6">
        <f t="shared" si="18"/>
        <v>0.05390046296296296</v>
      </c>
      <c r="AJ39" s="6">
        <f t="shared" si="19"/>
        <v>0.00165509259259259</v>
      </c>
      <c r="AK39" s="13">
        <f t="shared" si="20"/>
        <v>0.7863773148148148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50</v>
      </c>
    </row>
    <row r="2" spans="1:2" ht="12.75">
      <c r="A2">
        <f aca="true" t="shared" si="0" ref="A2:A40">A1+1</f>
        <v>2</v>
      </c>
      <c r="B2">
        <v>44</v>
      </c>
    </row>
    <row r="3" spans="1:2" ht="12.75">
      <c r="A3">
        <f t="shared" si="0"/>
        <v>3</v>
      </c>
      <c r="B3">
        <v>40</v>
      </c>
    </row>
    <row r="4" spans="1:2" ht="12.75">
      <c r="A4">
        <f t="shared" si="0"/>
        <v>4</v>
      </c>
      <c r="B4">
        <v>37</v>
      </c>
    </row>
    <row r="5" spans="1:2" ht="12.75">
      <c r="A5">
        <f t="shared" si="0"/>
        <v>5</v>
      </c>
      <c r="B5">
        <v>35</v>
      </c>
    </row>
    <row r="6" spans="1:2" ht="12.75">
      <c r="A6">
        <f t="shared" si="0"/>
        <v>6</v>
      </c>
      <c r="B6">
        <v>34</v>
      </c>
    </row>
    <row r="7" spans="1:2" ht="12.75">
      <c r="A7">
        <f t="shared" si="0"/>
        <v>7</v>
      </c>
      <c r="B7">
        <v>33</v>
      </c>
    </row>
    <row r="8" spans="1:2" ht="12.75">
      <c r="A8">
        <f t="shared" si="0"/>
        <v>8</v>
      </c>
      <c r="B8">
        <v>32</v>
      </c>
    </row>
    <row r="9" spans="1:2" ht="12.75">
      <c r="A9">
        <f t="shared" si="0"/>
        <v>9</v>
      </c>
      <c r="B9">
        <v>31</v>
      </c>
    </row>
    <row r="10" spans="1:2" ht="12.75">
      <c r="A10">
        <f t="shared" si="0"/>
        <v>10</v>
      </c>
      <c r="B10">
        <v>30</v>
      </c>
    </row>
    <row r="11" spans="1:2" ht="12.75">
      <c r="A11">
        <f t="shared" si="0"/>
        <v>11</v>
      </c>
      <c r="B11">
        <v>29</v>
      </c>
    </row>
    <row r="12" spans="1:2" ht="12.75">
      <c r="A12">
        <f t="shared" si="0"/>
        <v>12</v>
      </c>
      <c r="B12">
        <v>28</v>
      </c>
    </row>
    <row r="13" spans="1:2" ht="12.75">
      <c r="A13">
        <f t="shared" si="0"/>
        <v>13</v>
      </c>
      <c r="B13">
        <v>27</v>
      </c>
    </row>
    <row r="14" spans="1:2" ht="12.75">
      <c r="A14">
        <f t="shared" si="0"/>
        <v>14</v>
      </c>
      <c r="B14">
        <v>26</v>
      </c>
    </row>
    <row r="15" spans="1:2" ht="12.75">
      <c r="A15">
        <f t="shared" si="0"/>
        <v>15</v>
      </c>
      <c r="B15">
        <v>25</v>
      </c>
    </row>
    <row r="16" spans="1:2" ht="12.75">
      <c r="A16">
        <f t="shared" si="0"/>
        <v>16</v>
      </c>
      <c r="B16">
        <v>24</v>
      </c>
    </row>
    <row r="17" spans="1:2" ht="12.75">
      <c r="A17">
        <f t="shared" si="0"/>
        <v>17</v>
      </c>
      <c r="B17">
        <v>23</v>
      </c>
    </row>
    <row r="18" spans="1:2" ht="12.75">
      <c r="A18">
        <f t="shared" si="0"/>
        <v>18</v>
      </c>
      <c r="B18">
        <v>22</v>
      </c>
    </row>
    <row r="19" spans="1:2" ht="12.75">
      <c r="A19">
        <f t="shared" si="0"/>
        <v>19</v>
      </c>
      <c r="B19">
        <v>21</v>
      </c>
    </row>
    <row r="20" spans="1:2" ht="12.75">
      <c r="A20">
        <f t="shared" si="0"/>
        <v>20</v>
      </c>
      <c r="B20">
        <v>20</v>
      </c>
    </row>
    <row r="21" spans="1:2" ht="12.75">
      <c r="A21">
        <f t="shared" si="0"/>
        <v>21</v>
      </c>
      <c r="B21">
        <v>19</v>
      </c>
    </row>
    <row r="22" spans="1:2" ht="12.75">
      <c r="A22">
        <f t="shared" si="0"/>
        <v>22</v>
      </c>
      <c r="B22">
        <v>18</v>
      </c>
    </row>
    <row r="23" spans="1:2" ht="12.75">
      <c r="A23">
        <f t="shared" si="0"/>
        <v>23</v>
      </c>
      <c r="B23">
        <v>17</v>
      </c>
    </row>
    <row r="24" spans="1:2" ht="12.75">
      <c r="A24">
        <f t="shared" si="0"/>
        <v>24</v>
      </c>
      <c r="B24">
        <v>16</v>
      </c>
    </row>
    <row r="25" spans="1:2" ht="12.75">
      <c r="A25">
        <f t="shared" si="0"/>
        <v>25</v>
      </c>
      <c r="B25">
        <v>15</v>
      </c>
    </row>
    <row r="26" spans="1:2" ht="12.75">
      <c r="A26">
        <f t="shared" si="0"/>
        <v>26</v>
      </c>
      <c r="B26">
        <v>14</v>
      </c>
    </row>
    <row r="27" spans="1:2" ht="12.75">
      <c r="A27">
        <f t="shared" si="0"/>
        <v>27</v>
      </c>
      <c r="B27">
        <v>13</v>
      </c>
    </row>
    <row r="28" spans="1:2" ht="12.75">
      <c r="A28">
        <f t="shared" si="0"/>
        <v>28</v>
      </c>
      <c r="B28">
        <v>12</v>
      </c>
    </row>
    <row r="29" spans="1:2" ht="12.75">
      <c r="A29">
        <f t="shared" si="0"/>
        <v>29</v>
      </c>
      <c r="B29">
        <v>11</v>
      </c>
    </row>
    <row r="30" spans="1:2" ht="12.75">
      <c r="A30">
        <f t="shared" si="0"/>
        <v>30</v>
      </c>
      <c r="B30">
        <v>10</v>
      </c>
    </row>
    <row r="31" spans="1:2" ht="12.75">
      <c r="A31">
        <f t="shared" si="0"/>
        <v>31</v>
      </c>
      <c r="B31">
        <v>9</v>
      </c>
    </row>
    <row r="32" spans="1:2" ht="12.75">
      <c r="A32">
        <f t="shared" si="0"/>
        <v>32</v>
      </c>
      <c r="B32">
        <v>8</v>
      </c>
    </row>
    <row r="33" spans="1:2" ht="12.75">
      <c r="A33">
        <f t="shared" si="0"/>
        <v>33</v>
      </c>
      <c r="B33">
        <v>7</v>
      </c>
    </row>
    <row r="34" spans="1:2" ht="12.75">
      <c r="A34">
        <f t="shared" si="0"/>
        <v>34</v>
      </c>
      <c r="B34">
        <v>6</v>
      </c>
    </row>
    <row r="35" spans="1:2" ht="12.75">
      <c r="A35">
        <f t="shared" si="0"/>
        <v>35</v>
      </c>
      <c r="B35">
        <v>5</v>
      </c>
    </row>
    <row r="36" spans="1:2" ht="12.75">
      <c r="A36">
        <f t="shared" si="0"/>
        <v>36</v>
      </c>
      <c r="B36">
        <v>4</v>
      </c>
    </row>
    <row r="37" spans="1:2" ht="12.75">
      <c r="A37">
        <f t="shared" si="0"/>
        <v>37</v>
      </c>
      <c r="B37">
        <v>3</v>
      </c>
    </row>
    <row r="38" spans="1:2" ht="12.75">
      <c r="A38">
        <f t="shared" si="0"/>
        <v>38</v>
      </c>
      <c r="B38">
        <v>2</v>
      </c>
    </row>
    <row r="39" spans="1:2" ht="12.75">
      <c r="A39">
        <f t="shared" si="0"/>
        <v>39</v>
      </c>
      <c r="B39">
        <v>1</v>
      </c>
    </row>
    <row r="40" spans="1:2" ht="12.75">
      <c r="A40">
        <f t="shared" si="0"/>
        <v>40</v>
      </c>
      <c r="B40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C2">
      <selection activeCell="D4" sqref="D4"/>
    </sheetView>
  </sheetViews>
  <sheetFormatPr defaultColWidth="9.140625" defaultRowHeight="12.75"/>
  <cols>
    <col min="1" max="1" width="6.8515625" style="16" customWidth="1"/>
    <col min="2" max="2" width="21.421875" style="16" customWidth="1"/>
    <col min="3" max="3" width="5.28125" style="16" customWidth="1"/>
    <col min="4" max="5" width="6.28125" style="7" customWidth="1"/>
    <col min="6" max="6" width="6.57421875" style="7" customWidth="1"/>
    <col min="7" max="7" width="6.14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16" customWidth="1"/>
    <col min="17" max="16384" width="8.8515625" style="16" customWidth="1"/>
  </cols>
  <sheetData>
    <row r="1" spans="1:16" ht="12.75">
      <c r="A1" s="14" t="s">
        <v>0</v>
      </c>
      <c r="B1" s="14" t="s">
        <v>1</v>
      </c>
      <c r="C1" s="14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5" t="s">
        <v>11</v>
      </c>
      <c r="P1" s="14" t="s">
        <v>1</v>
      </c>
    </row>
    <row r="2" spans="1:16" ht="12.75">
      <c r="A2" s="41">
        <f aca="true" t="shared" si="0" ref="A2:A21">O2</f>
        <v>1</v>
      </c>
      <c r="B2" s="17" t="s">
        <v>21</v>
      </c>
      <c r="C2" s="16">
        <v>13</v>
      </c>
      <c r="D2" s="39">
        <f aca="true" t="shared" si="1" ref="D2:D21">IF(ISBLANK($C2),"",TIMEVALUE("0:1")*C2)</f>
        <v>0.009027777777777779</v>
      </c>
      <c r="E2" s="5">
        <v>0.01252314814814815</v>
      </c>
      <c r="F2" s="40">
        <f aca="true" t="shared" si="2" ref="F2:F21">IF(E2="dnf","dnf",IF(ISBLANK(E2),"",E2-D2))</f>
        <v>0.003495370370370371</v>
      </c>
      <c r="G2" s="41">
        <f aca="true" t="shared" si="3" ref="G2:G21">IF(ISBLANK(E2),"",IF(E2="dnf","dnf",RANK(F2,F$2:F$21,1)))</f>
        <v>4</v>
      </c>
      <c r="H2" s="5">
        <v>0.03373842592592593</v>
      </c>
      <c r="I2" s="40">
        <f aca="true" t="shared" si="4" ref="I2:I21">IF(H2="dnf","dnf",IF(ISBLANK(H2),"",H2-E2))</f>
        <v>0.021215277777777777</v>
      </c>
      <c r="J2" s="41">
        <f aca="true" t="shared" si="5" ref="J2:J21">IF(ISBLANK(H2),"",IF(H2="dnf","dnf",RANK(I2,I$2:I$21,1)))</f>
        <v>3</v>
      </c>
      <c r="K2" s="5">
        <v>0.04574074074074074</v>
      </c>
      <c r="L2" s="40">
        <f aca="true" t="shared" si="6" ref="L2:L13">IF(K2="dnf","dnf",IF(ISBLANK(K2),"",K2-H2))</f>
        <v>0.012002314814814813</v>
      </c>
      <c r="M2" s="41">
        <f>IF(ISBLANK(K2),"",IF(K2="dnf","dnf",RANK(L2,L$2:L$21,1)))</f>
        <v>2</v>
      </c>
      <c r="N2" s="40">
        <f aca="true" t="shared" si="7" ref="N2:N13">IF(K2="dnf","dnf",IF(ISBLANK(K2),"",F2+I2+L2))</f>
        <v>0.03671296296296296</v>
      </c>
      <c r="O2" s="41">
        <f aca="true" t="shared" si="8" ref="O2:O21">IF(ISBLANK(K2),"",IF(K2="dnf","dnf",RANK(N2,N$2:N$21,1)))</f>
        <v>1</v>
      </c>
      <c r="P2" s="42" t="str">
        <f aca="true" t="shared" si="9" ref="P2:P21">B2</f>
        <v>Crispin Hetherington</v>
      </c>
    </row>
    <row r="3" spans="1:16" ht="12.75">
      <c r="A3" s="41">
        <f t="shared" si="0"/>
        <v>2</v>
      </c>
      <c r="B3" s="17" t="s">
        <v>124</v>
      </c>
      <c r="C3" s="16">
        <v>13</v>
      </c>
      <c r="D3" s="39">
        <f t="shared" si="1"/>
        <v>0.009027777777777779</v>
      </c>
      <c r="E3" s="5">
        <v>0.01252314814814815</v>
      </c>
      <c r="F3" s="40">
        <f t="shared" si="2"/>
        <v>0.003495370370370371</v>
      </c>
      <c r="G3" s="41">
        <f t="shared" si="3"/>
        <v>4</v>
      </c>
      <c r="H3" s="5">
        <v>0.03335648148148148</v>
      </c>
      <c r="I3" s="40">
        <f t="shared" si="4"/>
        <v>0.02083333333333333</v>
      </c>
      <c r="J3" s="41">
        <f t="shared" si="5"/>
        <v>2</v>
      </c>
      <c r="K3" s="5">
        <v>0.046157407407407404</v>
      </c>
      <c r="L3" s="40">
        <f aca="true" t="shared" si="10" ref="L3:L21">IF(K3="dnf","dnf",IF(ISBLANK(K3),"",K3-H3))</f>
        <v>0.012800925925925924</v>
      </c>
      <c r="M3" s="41">
        <f>IF(ISBLANK(K3),"",IF(K3="dnf","dnf",RANK(L3,L$2:L$21,1)))</f>
        <v>3</v>
      </c>
      <c r="N3" s="40">
        <f aca="true" t="shared" si="11" ref="N3:N21">IF(K3="dnf","dnf",IF(ISBLANK(K3),"",F3+I3+L3))</f>
        <v>0.037129629629629624</v>
      </c>
      <c r="O3" s="41">
        <f t="shared" si="8"/>
        <v>2</v>
      </c>
      <c r="P3" s="42" t="str">
        <f t="shared" si="9"/>
        <v>Jerry Greatorex</v>
      </c>
    </row>
    <row r="4" spans="1:16" ht="12.75">
      <c r="A4" s="41">
        <f t="shared" si="0"/>
        <v>3</v>
      </c>
      <c r="B4" s="17" t="s">
        <v>19</v>
      </c>
      <c r="C4" s="16">
        <v>13</v>
      </c>
      <c r="D4" s="39">
        <f t="shared" si="1"/>
        <v>0.009027777777777779</v>
      </c>
      <c r="E4" s="5">
        <v>0.012546296296296297</v>
      </c>
      <c r="F4" s="40">
        <f t="shared" si="2"/>
        <v>0.003518518518518518</v>
      </c>
      <c r="G4" s="41">
        <f t="shared" si="3"/>
        <v>6</v>
      </c>
      <c r="H4" s="5">
        <v>0.03335648148148148</v>
      </c>
      <c r="I4" s="40">
        <f t="shared" si="4"/>
        <v>0.02081018518518518</v>
      </c>
      <c r="J4" s="41">
        <f t="shared" si="5"/>
        <v>1</v>
      </c>
      <c r="K4" s="5">
        <v>0.04739583333333333</v>
      </c>
      <c r="L4" s="40">
        <f t="shared" si="10"/>
        <v>0.014039351851851851</v>
      </c>
      <c r="M4" s="41">
        <f>IF(ISBLANK(K4),"",IF(K4="dnf","dnf",RANK(L4,L$2:L$21,1)))</f>
        <v>5</v>
      </c>
      <c r="N4" s="40">
        <f t="shared" si="11"/>
        <v>0.03836805555555555</v>
      </c>
      <c r="O4" s="41">
        <f t="shared" si="8"/>
        <v>3</v>
      </c>
      <c r="P4" s="42" t="str">
        <f t="shared" si="9"/>
        <v>Ben Johnson</v>
      </c>
    </row>
    <row r="5" spans="1:16" ht="12.75">
      <c r="A5" s="41">
        <f aca="true" t="shared" si="12" ref="A5:A13">O5</f>
        <v>4</v>
      </c>
      <c r="B5" s="17" t="s">
        <v>144</v>
      </c>
      <c r="C5" s="16">
        <v>11</v>
      </c>
      <c r="D5" s="39">
        <f t="shared" si="1"/>
        <v>0.0076388888888888895</v>
      </c>
      <c r="E5" s="5">
        <v>0.011087962962962964</v>
      </c>
      <c r="F5" s="40">
        <f aca="true" t="shared" si="13" ref="F5:F13">IF(E5="dnf","dnf",IF(ISBLANK(E5),"",E5-D5))</f>
        <v>0.003449074074074075</v>
      </c>
      <c r="G5" s="41">
        <f t="shared" si="3"/>
        <v>2</v>
      </c>
      <c r="H5" s="5">
        <v>0.03247685185185185</v>
      </c>
      <c r="I5" s="40">
        <f aca="true" t="shared" si="14" ref="I5:I13">IF(H5="dnf","dnf",IF(ISBLANK(H5),"",H5-E5))</f>
        <v>0.02138888888888888</v>
      </c>
      <c r="J5" s="41">
        <f t="shared" si="5"/>
        <v>4</v>
      </c>
      <c r="K5" s="5">
        <v>0.04695601851851852</v>
      </c>
      <c r="L5" s="40">
        <f t="shared" si="6"/>
        <v>0.014479166666666675</v>
      </c>
      <c r="M5" s="41">
        <f>IF(ISBLANK(K5),"",IF(K5="dnf","dnf",RANK(L5,L$2:L$21,1)))</f>
        <v>7</v>
      </c>
      <c r="N5" s="40">
        <f t="shared" si="7"/>
        <v>0.03931712962962963</v>
      </c>
      <c r="O5" s="41">
        <f t="shared" si="8"/>
        <v>4</v>
      </c>
      <c r="P5" s="42" t="str">
        <f aca="true" t="shared" si="15" ref="P5:P13">B5</f>
        <v>Roger Browne</v>
      </c>
    </row>
    <row r="6" spans="1:16" ht="12.75">
      <c r="A6" s="41">
        <f t="shared" si="12"/>
        <v>5</v>
      </c>
      <c r="B6" s="17" t="s">
        <v>146</v>
      </c>
      <c r="C6" s="16">
        <v>11</v>
      </c>
      <c r="D6" s="39">
        <f t="shared" si="1"/>
        <v>0.0076388888888888895</v>
      </c>
      <c r="E6" s="5">
        <v>0.010590277777777777</v>
      </c>
      <c r="F6" s="40">
        <f t="shared" si="13"/>
        <v>0.002951388888888887</v>
      </c>
      <c r="G6" s="41">
        <f t="shared" si="3"/>
        <v>1</v>
      </c>
      <c r="H6" s="5">
        <v>0.03629629629629629</v>
      </c>
      <c r="I6" s="40">
        <f t="shared" si="14"/>
        <v>0.025706018518518517</v>
      </c>
      <c r="J6" s="41">
        <f t="shared" si="5"/>
        <v>13</v>
      </c>
      <c r="K6" s="5">
        <v>0.04811342592592593</v>
      </c>
      <c r="L6" s="40">
        <f t="shared" si="6"/>
        <v>0.011817129629629636</v>
      </c>
      <c r="M6" s="41">
        <f>IF(ISBLANK(K6),"",IF(K6="dnf","dnf",RANK(L6,L$2:L$21,1)))</f>
        <v>1</v>
      </c>
      <c r="N6" s="40">
        <f t="shared" si="7"/>
        <v>0.04047453703703704</v>
      </c>
      <c r="O6" s="41">
        <f t="shared" si="8"/>
        <v>5</v>
      </c>
      <c r="P6" s="42" t="str">
        <f t="shared" si="15"/>
        <v>Relay - Stuart - Holly</v>
      </c>
    </row>
    <row r="7" spans="1:16" ht="12.75">
      <c r="A7" s="41">
        <f t="shared" si="12"/>
        <v>6</v>
      </c>
      <c r="B7" s="17" t="s">
        <v>143</v>
      </c>
      <c r="C7" s="16">
        <v>9</v>
      </c>
      <c r="D7" s="39">
        <f t="shared" si="1"/>
        <v>0.00625</v>
      </c>
      <c r="E7" s="5"/>
      <c r="F7" s="40">
        <f t="shared" si="13"/>
      </c>
      <c r="G7" s="41">
        <f t="shared" si="3"/>
      </c>
      <c r="H7" s="5"/>
      <c r="I7" s="40">
        <f t="shared" si="14"/>
      </c>
      <c r="J7" s="41">
        <f t="shared" si="5"/>
      </c>
      <c r="K7" s="5">
        <v>0.04697916666666666</v>
      </c>
      <c r="L7" s="40"/>
      <c r="M7" s="41"/>
      <c r="N7" s="40">
        <f>K7-D7</f>
        <v>0.040729166666666664</v>
      </c>
      <c r="O7" s="41">
        <f t="shared" si="8"/>
        <v>6</v>
      </c>
      <c r="P7" s="42" t="str">
        <f t="shared" si="15"/>
        <v>Richard Allen</v>
      </c>
    </row>
    <row r="8" spans="1:16" ht="12.75">
      <c r="A8" s="41">
        <f t="shared" si="12"/>
        <v>7</v>
      </c>
      <c r="B8" s="17" t="s">
        <v>123</v>
      </c>
      <c r="C8" s="16">
        <v>11</v>
      </c>
      <c r="D8" s="39">
        <f t="shared" si="1"/>
        <v>0.0076388888888888895</v>
      </c>
      <c r="E8" s="5">
        <v>0.01136574074074074</v>
      </c>
      <c r="F8" s="40">
        <f t="shared" si="13"/>
        <v>0.003726851851851851</v>
      </c>
      <c r="G8" s="41">
        <f t="shared" si="3"/>
        <v>9</v>
      </c>
      <c r="H8" s="5">
        <v>0.033854166666666664</v>
      </c>
      <c r="I8" s="40">
        <f t="shared" si="14"/>
        <v>0.022488425925925926</v>
      </c>
      <c r="J8" s="41">
        <f t="shared" si="5"/>
        <v>5</v>
      </c>
      <c r="K8" s="5">
        <v>0.04864583333333333</v>
      </c>
      <c r="L8" s="40">
        <f t="shared" si="6"/>
        <v>0.014791666666666668</v>
      </c>
      <c r="M8" s="41">
        <f>IF(ISBLANK(K8),"",IF(K8="dnf","dnf",RANK(L8,L$2:L$21,1)))</f>
        <v>8</v>
      </c>
      <c r="N8" s="40">
        <f t="shared" si="7"/>
        <v>0.04100694444444444</v>
      </c>
      <c r="O8" s="41">
        <f t="shared" si="8"/>
        <v>7</v>
      </c>
      <c r="P8" s="42" t="str">
        <f t="shared" si="15"/>
        <v>Orlando Warner</v>
      </c>
    </row>
    <row r="9" spans="1:16" ht="12.75">
      <c r="A9" s="41">
        <f t="shared" si="12"/>
        <v>8</v>
      </c>
      <c r="B9" s="17" t="s">
        <v>145</v>
      </c>
      <c r="C9" s="16">
        <v>9</v>
      </c>
      <c r="D9" s="39">
        <f t="shared" si="1"/>
        <v>0.00625</v>
      </c>
      <c r="E9" s="5"/>
      <c r="F9" s="40">
        <f t="shared" si="13"/>
      </c>
      <c r="G9" s="41">
        <f t="shared" si="3"/>
      </c>
      <c r="H9" s="5"/>
      <c r="I9" s="40">
        <f t="shared" si="14"/>
      </c>
      <c r="J9" s="41">
        <f t="shared" si="5"/>
      </c>
      <c r="K9" s="5">
        <v>0.04790509259259259</v>
      </c>
      <c r="L9" s="40"/>
      <c r="M9" s="41"/>
      <c r="N9" s="40">
        <f>K9-D9</f>
        <v>0.04165509259259259</v>
      </c>
      <c r="O9" s="41">
        <f t="shared" si="8"/>
        <v>8</v>
      </c>
      <c r="P9" s="42" t="str">
        <f t="shared" si="15"/>
        <v>Gavin Allinson</v>
      </c>
    </row>
    <row r="10" spans="1:16" ht="12.75">
      <c r="A10" s="41">
        <f t="shared" si="12"/>
        <v>9</v>
      </c>
      <c r="B10" s="17" t="s">
        <v>134</v>
      </c>
      <c r="C10" s="16">
        <v>11</v>
      </c>
      <c r="D10" s="39">
        <f t="shared" si="1"/>
        <v>0.0076388888888888895</v>
      </c>
      <c r="E10" s="5">
        <v>0.011226851851851854</v>
      </c>
      <c r="F10" s="40">
        <f t="shared" si="13"/>
        <v>0.0035879629629629647</v>
      </c>
      <c r="G10" s="41">
        <f t="shared" si="3"/>
        <v>7</v>
      </c>
      <c r="H10" s="5">
        <v>0.03564814814814815</v>
      </c>
      <c r="I10" s="40">
        <f t="shared" si="14"/>
        <v>0.024421296296296295</v>
      </c>
      <c r="J10" s="41">
        <f t="shared" si="5"/>
        <v>9</v>
      </c>
      <c r="K10" s="5">
        <v>0.049490740740740745</v>
      </c>
      <c r="L10" s="40">
        <f t="shared" si="6"/>
        <v>0.013842592592592594</v>
      </c>
      <c r="M10" s="41">
        <f aca="true" t="shared" si="16" ref="M10:M21">IF(ISBLANK(K10),"",IF(K10="dnf","dnf",RANK(L10,L$2:L$21,1)))</f>
        <v>4</v>
      </c>
      <c r="N10" s="40">
        <f t="shared" si="7"/>
        <v>0.041851851851851855</v>
      </c>
      <c r="O10" s="41">
        <f t="shared" si="8"/>
        <v>9</v>
      </c>
      <c r="P10" s="42" t="str">
        <f t="shared" si="15"/>
        <v>Mark Rickinson</v>
      </c>
    </row>
    <row r="11" spans="1:16" ht="12.75">
      <c r="A11" s="41">
        <f t="shared" si="12"/>
        <v>10</v>
      </c>
      <c r="B11" s="17" t="s">
        <v>17</v>
      </c>
      <c r="C11" s="16">
        <v>9</v>
      </c>
      <c r="D11" s="39">
        <f t="shared" si="1"/>
        <v>0.00625</v>
      </c>
      <c r="E11" s="5">
        <v>0.010138888888888888</v>
      </c>
      <c r="F11" s="40">
        <f t="shared" si="13"/>
        <v>0.003888888888888888</v>
      </c>
      <c r="G11" s="41">
        <f t="shared" si="3"/>
        <v>10</v>
      </c>
      <c r="H11" s="5">
        <v>0.03274305555555555</v>
      </c>
      <c r="I11" s="40">
        <f t="shared" si="14"/>
        <v>0.022604166666666665</v>
      </c>
      <c r="J11" s="41">
        <f t="shared" si="5"/>
        <v>6</v>
      </c>
      <c r="K11" s="5">
        <v>0.04835648148148148</v>
      </c>
      <c r="L11" s="40">
        <f t="shared" si="6"/>
        <v>0.015613425925925926</v>
      </c>
      <c r="M11" s="41">
        <f t="shared" si="16"/>
        <v>13</v>
      </c>
      <c r="N11" s="40">
        <f t="shared" si="7"/>
        <v>0.04210648148148148</v>
      </c>
      <c r="O11" s="41">
        <f t="shared" si="8"/>
        <v>10</v>
      </c>
      <c r="P11" s="42" t="str">
        <f t="shared" si="15"/>
        <v>Robert Rickman</v>
      </c>
    </row>
    <row r="12" spans="1:16" ht="12.75">
      <c r="A12" s="41">
        <f t="shared" si="12"/>
        <v>11</v>
      </c>
      <c r="B12" s="17" t="s">
        <v>121</v>
      </c>
      <c r="C12" s="16">
        <v>9</v>
      </c>
      <c r="D12" s="39">
        <f t="shared" si="1"/>
        <v>0.00625</v>
      </c>
      <c r="E12" s="5">
        <v>0.009872685185185186</v>
      </c>
      <c r="F12" s="40">
        <f t="shared" si="13"/>
        <v>0.0036226851851851854</v>
      </c>
      <c r="G12" s="41">
        <f t="shared" si="3"/>
        <v>8</v>
      </c>
      <c r="H12" s="5">
        <v>0.034201388888888885</v>
      </c>
      <c r="I12" s="40">
        <f t="shared" si="14"/>
        <v>0.0243287037037037</v>
      </c>
      <c r="J12" s="41">
        <f t="shared" si="5"/>
        <v>8</v>
      </c>
      <c r="K12" s="5">
        <v>0.04844907407407408</v>
      </c>
      <c r="L12" s="40">
        <f t="shared" si="6"/>
        <v>0.014247685185185197</v>
      </c>
      <c r="M12" s="41">
        <f t="shared" si="16"/>
        <v>6</v>
      </c>
      <c r="N12" s="40">
        <f t="shared" si="7"/>
        <v>0.04219907407407408</v>
      </c>
      <c r="O12" s="41">
        <f t="shared" si="8"/>
        <v>11</v>
      </c>
      <c r="P12" s="42" t="str">
        <f t="shared" si="15"/>
        <v>Martyn Morris</v>
      </c>
    </row>
    <row r="13" spans="1:16" ht="12.75">
      <c r="A13" s="41">
        <f t="shared" si="12"/>
        <v>12</v>
      </c>
      <c r="B13" s="17" t="s">
        <v>29</v>
      </c>
      <c r="C13" s="16">
        <v>7</v>
      </c>
      <c r="D13" s="39">
        <f t="shared" si="1"/>
        <v>0.004861111111111111</v>
      </c>
      <c r="E13" s="5">
        <v>0.008935185185185187</v>
      </c>
      <c r="F13" s="40">
        <f t="shared" si="13"/>
        <v>0.0040740740740740754</v>
      </c>
      <c r="G13" s="41">
        <f t="shared" si="3"/>
        <v>12</v>
      </c>
      <c r="H13" s="5">
        <v>0.03409722222222222</v>
      </c>
      <c r="I13" s="40">
        <f t="shared" si="14"/>
        <v>0.02516203703703704</v>
      </c>
      <c r="J13" s="41">
        <f t="shared" si="5"/>
        <v>10</v>
      </c>
      <c r="K13" s="5">
        <v>0.04928240740740741</v>
      </c>
      <c r="L13" s="40">
        <f t="shared" si="6"/>
        <v>0.015185185185185184</v>
      </c>
      <c r="M13" s="41">
        <f t="shared" si="16"/>
        <v>11</v>
      </c>
      <c r="N13" s="40">
        <f t="shared" si="7"/>
        <v>0.0444212962962963</v>
      </c>
      <c r="O13" s="41">
        <f t="shared" si="8"/>
        <v>12</v>
      </c>
      <c r="P13" s="42" t="str">
        <f t="shared" si="15"/>
        <v>Marie-Anne Fischer</v>
      </c>
    </row>
    <row r="14" spans="1:16" ht="12.75">
      <c r="A14" s="41">
        <f t="shared" si="0"/>
        <v>13</v>
      </c>
      <c r="B14" s="17" t="s">
        <v>125</v>
      </c>
      <c r="C14" s="16">
        <v>7</v>
      </c>
      <c r="D14" s="39">
        <f t="shared" si="1"/>
        <v>0.004861111111111111</v>
      </c>
      <c r="E14" s="5">
        <v>0.008935185185185187</v>
      </c>
      <c r="F14" s="40">
        <f t="shared" si="2"/>
        <v>0.0040740740740740754</v>
      </c>
      <c r="G14" s="41">
        <f t="shared" si="3"/>
        <v>12</v>
      </c>
      <c r="H14" s="5">
        <v>0.03409722222222222</v>
      </c>
      <c r="I14" s="40">
        <f t="shared" si="4"/>
        <v>0.02516203703703704</v>
      </c>
      <c r="J14" s="41">
        <f t="shared" si="5"/>
        <v>10</v>
      </c>
      <c r="K14" s="5">
        <v>0.04961805555555556</v>
      </c>
      <c r="L14" s="40">
        <f t="shared" si="10"/>
        <v>0.015520833333333338</v>
      </c>
      <c r="M14" s="41">
        <f t="shared" si="16"/>
        <v>12</v>
      </c>
      <c r="N14" s="40">
        <f t="shared" si="11"/>
        <v>0.04475694444444445</v>
      </c>
      <c r="O14" s="41">
        <f t="shared" si="8"/>
        <v>13</v>
      </c>
      <c r="P14" s="42" t="str">
        <f t="shared" si="9"/>
        <v>Robert Cheetham</v>
      </c>
    </row>
    <row r="15" spans="1:16" ht="12.75">
      <c r="A15" s="41">
        <f t="shared" si="0"/>
        <v>14</v>
      </c>
      <c r="B15" s="17" t="s">
        <v>38</v>
      </c>
      <c r="C15" s="16">
        <v>5</v>
      </c>
      <c r="D15" s="39">
        <f t="shared" si="1"/>
        <v>0.0034722222222222225</v>
      </c>
      <c r="E15" s="5">
        <v>0.007650462962962963</v>
      </c>
      <c r="F15" s="40">
        <f t="shared" si="2"/>
        <v>0.004178240740740741</v>
      </c>
      <c r="G15" s="41">
        <f t="shared" si="3"/>
        <v>14</v>
      </c>
      <c r="H15" s="5">
        <v>0.033796296296296297</v>
      </c>
      <c r="I15" s="40">
        <f t="shared" si="4"/>
        <v>0.026145833333333333</v>
      </c>
      <c r="J15" s="41">
        <f t="shared" si="5"/>
        <v>14</v>
      </c>
      <c r="K15" s="5">
        <v>0.04871527777777778</v>
      </c>
      <c r="L15" s="40">
        <f t="shared" si="10"/>
        <v>0.014918981481481484</v>
      </c>
      <c r="M15" s="41">
        <f t="shared" si="16"/>
        <v>9</v>
      </c>
      <c r="N15" s="40">
        <f t="shared" si="11"/>
        <v>0.04524305555555556</v>
      </c>
      <c r="O15" s="41">
        <f t="shared" si="8"/>
        <v>14</v>
      </c>
      <c r="P15" s="42" t="str">
        <f t="shared" si="9"/>
        <v>Matt Davis</v>
      </c>
    </row>
    <row r="16" spans="1:16" ht="12.75">
      <c r="A16" s="41">
        <f t="shared" si="0"/>
        <v>15</v>
      </c>
      <c r="B16" s="17" t="s">
        <v>126</v>
      </c>
      <c r="C16" s="16">
        <v>5</v>
      </c>
      <c r="D16" s="39">
        <f t="shared" si="1"/>
        <v>0.0034722222222222225</v>
      </c>
      <c r="E16" s="5">
        <v>0.00806712962962963</v>
      </c>
      <c r="F16" s="40">
        <f t="shared" si="2"/>
        <v>0.004594907407407409</v>
      </c>
      <c r="G16" s="41">
        <f t="shared" si="3"/>
        <v>16</v>
      </c>
      <c r="H16" s="5">
        <v>0.03373842592592593</v>
      </c>
      <c r="I16" s="40">
        <f t="shared" si="4"/>
        <v>0.025671296296296296</v>
      </c>
      <c r="J16" s="41">
        <f t="shared" si="5"/>
        <v>12</v>
      </c>
      <c r="K16" s="5">
        <v>0.048726851851851855</v>
      </c>
      <c r="L16" s="40">
        <f t="shared" si="10"/>
        <v>0.014988425925925926</v>
      </c>
      <c r="M16" s="41">
        <f t="shared" si="16"/>
        <v>10</v>
      </c>
      <c r="N16" s="40">
        <f t="shared" si="11"/>
        <v>0.04525462962962963</v>
      </c>
      <c r="O16" s="41">
        <f t="shared" si="8"/>
        <v>15</v>
      </c>
      <c r="P16" s="42" t="str">
        <f t="shared" si="9"/>
        <v>Emma Fonsecca</v>
      </c>
    </row>
    <row r="17" spans="1:16" ht="12.75">
      <c r="A17" s="41">
        <f t="shared" si="0"/>
        <v>16</v>
      </c>
      <c r="B17" s="17" t="s">
        <v>138</v>
      </c>
      <c r="C17" s="16">
        <v>0</v>
      </c>
      <c r="D17" s="39">
        <f t="shared" si="1"/>
        <v>0</v>
      </c>
      <c r="E17" s="5">
        <v>0.004872685185185186</v>
      </c>
      <c r="F17" s="40">
        <f t="shared" si="2"/>
        <v>0.004872685185185186</v>
      </c>
      <c r="G17" s="41">
        <f t="shared" si="3"/>
        <v>18</v>
      </c>
      <c r="H17" s="5">
        <v>0.03229166666666667</v>
      </c>
      <c r="I17" s="40">
        <f t="shared" si="4"/>
        <v>0.027418981481481485</v>
      </c>
      <c r="J17" s="41">
        <f t="shared" si="5"/>
        <v>15</v>
      </c>
      <c r="K17" s="5">
        <v>0.05046296296296296</v>
      </c>
      <c r="L17" s="40">
        <f t="shared" si="10"/>
        <v>0.01817129629629629</v>
      </c>
      <c r="M17" s="41">
        <f t="shared" si="16"/>
        <v>14</v>
      </c>
      <c r="N17" s="40">
        <f t="shared" si="11"/>
        <v>0.05046296296296296</v>
      </c>
      <c r="O17" s="41">
        <f t="shared" si="8"/>
        <v>16</v>
      </c>
      <c r="P17" s="42" t="str">
        <f t="shared" si="9"/>
        <v>Nicola Howes</v>
      </c>
    </row>
    <row r="18" spans="1:16" ht="12.75">
      <c r="A18" s="41">
        <f t="shared" si="0"/>
        <v>17</v>
      </c>
      <c r="B18" s="17" t="s">
        <v>142</v>
      </c>
      <c r="C18" s="16">
        <v>0</v>
      </c>
      <c r="D18" s="39">
        <f t="shared" si="1"/>
        <v>0</v>
      </c>
      <c r="E18" s="5">
        <v>0.00474537037037037</v>
      </c>
      <c r="F18" s="40">
        <f t="shared" si="2"/>
        <v>0.00474537037037037</v>
      </c>
      <c r="G18" s="41">
        <f t="shared" si="3"/>
        <v>17</v>
      </c>
      <c r="H18" s="5">
        <v>0.035370370370370365</v>
      </c>
      <c r="I18" s="40">
        <f t="shared" si="4"/>
        <v>0.030624999999999993</v>
      </c>
      <c r="J18" s="41">
        <f t="shared" si="5"/>
        <v>16</v>
      </c>
      <c r="K18" s="5">
        <v>0.05390046296296296</v>
      </c>
      <c r="L18" s="40">
        <f t="shared" si="10"/>
        <v>0.018530092592592598</v>
      </c>
      <c r="M18" s="41">
        <f t="shared" si="16"/>
        <v>15</v>
      </c>
      <c r="N18" s="40">
        <f t="shared" si="11"/>
        <v>0.05390046296296296</v>
      </c>
      <c r="O18" s="41">
        <f t="shared" si="8"/>
        <v>17</v>
      </c>
      <c r="P18" s="42" t="str">
        <f t="shared" si="9"/>
        <v>Niamh McEntee</v>
      </c>
    </row>
    <row r="19" spans="1:16" ht="12.75">
      <c r="A19" s="41" t="str">
        <f t="shared" si="0"/>
        <v>dnf</v>
      </c>
      <c r="B19" s="17" t="s">
        <v>131</v>
      </c>
      <c r="C19" s="16">
        <v>7</v>
      </c>
      <c r="D19" s="39">
        <f t="shared" si="1"/>
        <v>0.004861111111111111</v>
      </c>
      <c r="E19" s="5">
        <v>0.00917824074074074</v>
      </c>
      <c r="F19" s="40">
        <f t="shared" si="2"/>
        <v>0.004317129629629629</v>
      </c>
      <c r="G19" s="41">
        <f t="shared" si="3"/>
        <v>15</v>
      </c>
      <c r="H19" s="5" t="s">
        <v>12</v>
      </c>
      <c r="I19" s="40" t="str">
        <f t="shared" si="4"/>
        <v>dnf</v>
      </c>
      <c r="J19" s="41" t="str">
        <f t="shared" si="5"/>
        <v>dnf</v>
      </c>
      <c r="K19" s="5" t="s">
        <v>12</v>
      </c>
      <c r="L19" s="40" t="str">
        <f t="shared" si="10"/>
        <v>dnf</v>
      </c>
      <c r="M19" s="41" t="str">
        <f t="shared" si="16"/>
        <v>dnf</v>
      </c>
      <c r="N19" s="40" t="str">
        <f t="shared" si="11"/>
        <v>dnf</v>
      </c>
      <c r="O19" s="41" t="str">
        <f t="shared" si="8"/>
        <v>dnf</v>
      </c>
      <c r="P19" s="42" t="str">
        <f t="shared" si="9"/>
        <v>John Worth (g)</v>
      </c>
    </row>
    <row r="20" spans="1:16" ht="12.75">
      <c r="A20" s="41" t="str">
        <f t="shared" si="0"/>
        <v>dnf</v>
      </c>
      <c r="B20" s="17" t="s">
        <v>116</v>
      </c>
      <c r="C20" s="16">
        <v>11</v>
      </c>
      <c r="D20" s="39">
        <f t="shared" si="1"/>
        <v>0.0076388888888888895</v>
      </c>
      <c r="E20" s="5">
        <v>0.011087962962962964</v>
      </c>
      <c r="F20" s="40">
        <f t="shared" si="2"/>
        <v>0.003449074074074075</v>
      </c>
      <c r="G20" s="41">
        <f t="shared" si="3"/>
        <v>2</v>
      </c>
      <c r="H20" s="5">
        <v>0.03391203703703704</v>
      </c>
      <c r="I20" s="40">
        <f t="shared" si="4"/>
        <v>0.022824074074074073</v>
      </c>
      <c r="J20" s="41">
        <f t="shared" si="5"/>
        <v>7</v>
      </c>
      <c r="K20" s="5" t="s">
        <v>12</v>
      </c>
      <c r="L20" s="40" t="str">
        <f t="shared" si="10"/>
        <v>dnf</v>
      </c>
      <c r="M20" s="41" t="str">
        <f t="shared" si="16"/>
        <v>dnf</v>
      </c>
      <c r="N20" s="40" t="str">
        <f t="shared" si="11"/>
        <v>dnf</v>
      </c>
      <c r="O20" s="41" t="str">
        <f t="shared" si="8"/>
        <v>dnf</v>
      </c>
      <c r="P20" s="42" t="str">
        <f t="shared" si="9"/>
        <v>David Hallsworth</v>
      </c>
    </row>
    <row r="21" spans="1:16" ht="12.75">
      <c r="A21" s="41" t="str">
        <f t="shared" si="0"/>
        <v>dnf</v>
      </c>
      <c r="B21" s="17" t="s">
        <v>20</v>
      </c>
      <c r="C21" s="16">
        <v>20</v>
      </c>
      <c r="D21" s="39">
        <f t="shared" si="1"/>
        <v>0.01388888888888889</v>
      </c>
      <c r="E21" s="5">
        <v>0.01778935185185185</v>
      </c>
      <c r="F21" s="40">
        <f t="shared" si="2"/>
        <v>0.0039004629629629615</v>
      </c>
      <c r="G21" s="41">
        <f t="shared" si="3"/>
        <v>11</v>
      </c>
      <c r="H21" s="5" t="s">
        <v>12</v>
      </c>
      <c r="I21" s="40" t="str">
        <f t="shared" si="4"/>
        <v>dnf</v>
      </c>
      <c r="J21" s="41" t="str">
        <f t="shared" si="5"/>
        <v>dnf</v>
      </c>
      <c r="K21" s="5" t="s">
        <v>12</v>
      </c>
      <c r="L21" s="40" t="str">
        <f t="shared" si="10"/>
        <v>dnf</v>
      </c>
      <c r="M21" s="41" t="str">
        <f t="shared" si="16"/>
        <v>dnf</v>
      </c>
      <c r="N21" s="40" t="str">
        <f t="shared" si="11"/>
        <v>dnf</v>
      </c>
      <c r="O21" s="41" t="str">
        <f t="shared" si="8"/>
        <v>dnf</v>
      </c>
      <c r="P21" s="42" t="str">
        <f t="shared" si="9"/>
        <v>Hanno Nickau</v>
      </c>
    </row>
  </sheetData>
  <conditionalFormatting sqref="I2:I21 F2:F21 N2:N21 L2:L21">
    <cfRule type="expression" priority="1" dxfId="1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N6" sqref="N6"/>
    </sheetView>
  </sheetViews>
  <sheetFormatPr defaultColWidth="9.140625" defaultRowHeight="12.75"/>
  <cols>
    <col min="1" max="1" width="6.8515625" style="16" customWidth="1"/>
    <col min="2" max="2" width="21.421875" style="16" customWidth="1"/>
    <col min="3" max="3" width="5.28125" style="16" customWidth="1"/>
    <col min="4" max="5" width="6.28125" style="7" customWidth="1"/>
    <col min="6" max="6" width="6.57421875" style="7" customWidth="1"/>
    <col min="7" max="7" width="6.14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16" customWidth="1"/>
    <col min="17" max="16384" width="8.8515625" style="16" customWidth="1"/>
  </cols>
  <sheetData>
    <row r="1" spans="1:16" ht="12.75">
      <c r="A1" s="14" t="s">
        <v>0</v>
      </c>
      <c r="B1" s="14" t="s">
        <v>1</v>
      </c>
      <c r="C1" s="14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5" t="s">
        <v>11</v>
      </c>
      <c r="P1" s="14" t="s">
        <v>1</v>
      </c>
    </row>
    <row r="2" spans="1:16" ht="12.75">
      <c r="A2" s="41">
        <f aca="true" t="shared" si="0" ref="A2:A7">O2</f>
        <v>1</v>
      </c>
      <c r="B2" s="17" t="s">
        <v>45</v>
      </c>
      <c r="C2" s="16">
        <v>10</v>
      </c>
      <c r="D2" s="39">
        <f aca="true" t="shared" si="1" ref="D2:D13">IF(ISBLANK($C2),"",TIMEVALUE("0:1")*C2)</f>
        <v>0.006944444444444445</v>
      </c>
      <c r="E2" s="5">
        <v>0.010393518518518519</v>
      </c>
      <c r="F2" s="40">
        <f aca="true" t="shared" si="2" ref="F2:F7">IF(E2="dnf","dnf",IF(ISBLANK(E2),"",E2-D2))</f>
        <v>0.003449074074074074</v>
      </c>
      <c r="G2" s="41">
        <f aca="true" t="shared" si="3" ref="G2:G13">IF(ISBLANK(E2),"",IF(E2="dnf","dnf",RANK(F2,F$2:F$13,1)))</f>
        <v>1</v>
      </c>
      <c r="H2" s="5">
        <v>0.031481481481481485</v>
      </c>
      <c r="I2" s="40">
        <f aca="true" t="shared" si="4" ref="I2:I7">IF(H2="dnf","dnf",IF(ISBLANK(H2),"",H2-E2))</f>
        <v>0.021087962962962968</v>
      </c>
      <c r="J2" s="41">
        <f aca="true" t="shared" si="5" ref="J2:J13">IF(ISBLANK(H2),"",IF(H2="dnf","dnf",RANK(I2,I$2:I$13,1)))</f>
        <v>2</v>
      </c>
      <c r="K2" s="5">
        <v>0.04521990740740741</v>
      </c>
      <c r="L2" s="40">
        <f aca="true" t="shared" si="6" ref="L2:L7">IF(K2="dnf","dnf",IF(ISBLANK(K2),"",K2-H2))</f>
        <v>0.013738425925925925</v>
      </c>
      <c r="M2" s="41">
        <f aca="true" t="shared" si="7" ref="M2:M13">IF(ISBLANK(K2),"",IF(K2="dnf","dnf",RANK(L2,L$2:L$13,1)))</f>
        <v>4</v>
      </c>
      <c r="N2" s="40">
        <f aca="true" t="shared" si="8" ref="N2:N7">IF(K2="dnf","dnf",IF(ISBLANK(K2),"",F2+I2+L2))</f>
        <v>0.03827546296296297</v>
      </c>
      <c r="O2" s="41">
        <f aca="true" t="shared" si="9" ref="O2:O13">IF(ISBLANK(K2),"",IF(K2="dnf","dnf",RANK(N2,N$2:N$13,1)))</f>
        <v>1</v>
      </c>
      <c r="P2" s="42" t="str">
        <f aca="true" t="shared" si="10" ref="P2:P7">B2</f>
        <v>Simon Johnson</v>
      </c>
    </row>
    <row r="3" spans="1:16" ht="12.75">
      <c r="A3" s="41">
        <f t="shared" si="0"/>
        <v>2</v>
      </c>
      <c r="B3" s="17" t="s">
        <v>19</v>
      </c>
      <c r="C3" s="16">
        <v>10</v>
      </c>
      <c r="D3" s="39">
        <f t="shared" si="1"/>
        <v>0.006944444444444445</v>
      </c>
      <c r="E3" s="5">
        <v>0.010393518518518519</v>
      </c>
      <c r="F3" s="40">
        <f t="shared" si="2"/>
        <v>0.003449074074074074</v>
      </c>
      <c r="G3" s="41">
        <f t="shared" si="3"/>
        <v>1</v>
      </c>
      <c r="H3" s="5">
        <v>0.03130787037037037</v>
      </c>
      <c r="I3" s="40">
        <f t="shared" si="4"/>
        <v>0.02091435185185185</v>
      </c>
      <c r="J3" s="41">
        <f t="shared" si="5"/>
        <v>1</v>
      </c>
      <c r="K3" s="5">
        <v>0.04527777777777778</v>
      </c>
      <c r="L3" s="40">
        <f t="shared" si="6"/>
        <v>0.01396990740740741</v>
      </c>
      <c r="M3" s="41">
        <f t="shared" si="7"/>
        <v>6</v>
      </c>
      <c r="N3" s="40">
        <f t="shared" si="8"/>
        <v>0.03833333333333333</v>
      </c>
      <c r="O3" s="41">
        <f t="shared" si="9"/>
        <v>2</v>
      </c>
      <c r="P3" s="42" t="str">
        <f t="shared" si="10"/>
        <v>Ben Johnson</v>
      </c>
    </row>
    <row r="4" spans="1:16" ht="12.75">
      <c r="A4" s="41">
        <f t="shared" si="0"/>
        <v>3</v>
      </c>
      <c r="B4" s="17" t="s">
        <v>20</v>
      </c>
      <c r="C4" s="16">
        <v>11</v>
      </c>
      <c r="D4" s="39">
        <f t="shared" si="1"/>
        <v>0.0076388888888888895</v>
      </c>
      <c r="E4" s="5">
        <v>0.011504629629629629</v>
      </c>
      <c r="F4" s="40">
        <f t="shared" si="2"/>
        <v>0.003865740740740739</v>
      </c>
      <c r="G4" s="41">
        <f t="shared" si="3"/>
        <v>5</v>
      </c>
      <c r="H4" s="5">
        <v>0.032673611111111105</v>
      </c>
      <c r="I4" s="40">
        <f t="shared" si="4"/>
        <v>0.021168981481481476</v>
      </c>
      <c r="J4" s="41">
        <f t="shared" si="5"/>
        <v>3</v>
      </c>
      <c r="K4" s="5">
        <v>0.04628472222222222</v>
      </c>
      <c r="L4" s="40">
        <f t="shared" si="6"/>
        <v>0.013611111111111115</v>
      </c>
      <c r="M4" s="41">
        <f t="shared" si="7"/>
        <v>3</v>
      </c>
      <c r="N4" s="40">
        <f t="shared" si="8"/>
        <v>0.03864583333333333</v>
      </c>
      <c r="O4" s="41">
        <f t="shared" si="9"/>
        <v>3</v>
      </c>
      <c r="P4" s="42" t="str">
        <f t="shared" si="10"/>
        <v>Hanno Nickau</v>
      </c>
    </row>
    <row r="5" spans="1:16" ht="12.75">
      <c r="A5" s="41">
        <f t="shared" si="0"/>
        <v>4</v>
      </c>
      <c r="B5" s="17" t="s">
        <v>30</v>
      </c>
      <c r="C5" s="16">
        <v>9</v>
      </c>
      <c r="D5" s="39">
        <f t="shared" si="1"/>
        <v>0.00625</v>
      </c>
      <c r="E5" s="5">
        <v>0.010208333333333333</v>
      </c>
      <c r="F5" s="40">
        <f t="shared" si="2"/>
        <v>0.003958333333333333</v>
      </c>
      <c r="G5" s="41">
        <f t="shared" si="3"/>
        <v>10</v>
      </c>
      <c r="H5" s="5">
        <v>0.03236111111111111</v>
      </c>
      <c r="I5" s="40">
        <f t="shared" si="4"/>
        <v>0.022152777777777778</v>
      </c>
      <c r="J5" s="41">
        <f t="shared" si="5"/>
        <v>6</v>
      </c>
      <c r="K5" s="5">
        <v>0.04556712962962963</v>
      </c>
      <c r="L5" s="40">
        <f t="shared" si="6"/>
        <v>0.01320601851851852</v>
      </c>
      <c r="M5" s="41">
        <f t="shared" si="7"/>
        <v>1</v>
      </c>
      <c r="N5" s="40">
        <f t="shared" si="8"/>
        <v>0.03931712962962963</v>
      </c>
      <c r="O5" s="41">
        <f t="shared" si="9"/>
        <v>4</v>
      </c>
      <c r="P5" s="42" t="str">
        <f t="shared" si="10"/>
        <v>Sophie Whitworth</v>
      </c>
    </row>
    <row r="6" spans="1:16" ht="12.75">
      <c r="A6" s="41">
        <f t="shared" si="0"/>
        <v>5</v>
      </c>
      <c r="B6" s="17" t="s">
        <v>140</v>
      </c>
      <c r="C6" s="16">
        <v>9</v>
      </c>
      <c r="D6" s="39">
        <f t="shared" si="1"/>
        <v>0.00625</v>
      </c>
      <c r="E6" s="5">
        <v>0.010150462962962964</v>
      </c>
      <c r="F6" s="40">
        <f t="shared" si="2"/>
        <v>0.003900462962962963</v>
      </c>
      <c r="G6" s="41">
        <f t="shared" si="3"/>
        <v>7</v>
      </c>
      <c r="H6" s="5">
        <v>0.03208333333333333</v>
      </c>
      <c r="I6" s="40">
        <f t="shared" si="4"/>
        <v>0.021932870370370366</v>
      </c>
      <c r="J6" s="41">
        <f t="shared" si="5"/>
        <v>5</v>
      </c>
      <c r="K6" s="5">
        <v>0.04586805555555556</v>
      </c>
      <c r="L6" s="40">
        <f t="shared" si="6"/>
        <v>0.013784722222222226</v>
      </c>
      <c r="M6" s="41">
        <f t="shared" si="7"/>
        <v>5</v>
      </c>
      <c r="N6" s="40">
        <f t="shared" si="8"/>
        <v>0.03961805555555556</v>
      </c>
      <c r="O6" s="41">
        <f t="shared" si="9"/>
        <v>5</v>
      </c>
      <c r="P6" s="42" t="str">
        <f t="shared" si="10"/>
        <v>Lauren Davies</v>
      </c>
    </row>
    <row r="7" spans="1:16" ht="12.75">
      <c r="A7" s="41">
        <f t="shared" si="0"/>
        <v>6</v>
      </c>
      <c r="B7" s="17" t="s">
        <v>141</v>
      </c>
      <c r="C7" s="16">
        <v>7</v>
      </c>
      <c r="D7" s="39">
        <f t="shared" si="1"/>
        <v>0.004861111111111111</v>
      </c>
      <c r="E7" s="5">
        <v>0.008726851851851852</v>
      </c>
      <c r="F7" s="40">
        <f t="shared" si="2"/>
        <v>0.0038657407407407408</v>
      </c>
      <c r="G7" s="41">
        <f t="shared" si="3"/>
        <v>6</v>
      </c>
      <c r="H7" s="5">
        <v>0.031504629629629625</v>
      </c>
      <c r="I7" s="40">
        <f t="shared" si="4"/>
        <v>0.022777777777777772</v>
      </c>
      <c r="J7" s="41">
        <f t="shared" si="5"/>
        <v>7</v>
      </c>
      <c r="K7" s="5">
        <v>0.044988425925925925</v>
      </c>
      <c r="L7" s="40">
        <f t="shared" si="6"/>
        <v>0.0134837962962963</v>
      </c>
      <c r="M7" s="41">
        <f t="shared" si="7"/>
        <v>2</v>
      </c>
      <c r="N7" s="40">
        <f t="shared" si="8"/>
        <v>0.04012731481481481</v>
      </c>
      <c r="O7" s="41">
        <f t="shared" si="9"/>
        <v>6</v>
      </c>
      <c r="P7" s="42" t="str">
        <f t="shared" si="10"/>
        <v>Sean Nicolle</v>
      </c>
    </row>
    <row r="8" spans="1:16" ht="12.75">
      <c r="A8" s="41">
        <f aca="true" t="shared" si="11" ref="A8:A13">O8</f>
        <v>7</v>
      </c>
      <c r="B8" s="17" t="s">
        <v>17</v>
      </c>
      <c r="C8" s="16">
        <v>7</v>
      </c>
      <c r="D8" s="39">
        <f t="shared" si="1"/>
        <v>0.004861111111111111</v>
      </c>
      <c r="E8" s="5">
        <v>0.008784722222222223</v>
      </c>
      <c r="F8" s="40">
        <f aca="true" t="shared" si="12" ref="F8:F13">IF(E8="dnf","dnf",IF(ISBLANK(E8),"",E8-D8))</f>
        <v>0.003923611111111112</v>
      </c>
      <c r="G8" s="41">
        <f t="shared" si="3"/>
        <v>9</v>
      </c>
      <c r="H8" s="5">
        <v>0.030625</v>
      </c>
      <c r="I8" s="40">
        <f aca="true" t="shared" si="13" ref="I8:I13">IF(H8="dnf","dnf",IF(ISBLANK(H8),"",H8-E8))</f>
        <v>0.021840277777777778</v>
      </c>
      <c r="J8" s="41">
        <f t="shared" si="5"/>
        <v>4</v>
      </c>
      <c r="K8" s="5">
        <v>0.045347222222222226</v>
      </c>
      <c r="L8" s="40">
        <f aca="true" t="shared" si="14" ref="L8:L13">IF(K8="dnf","dnf",IF(ISBLANK(K8),"",K8-H8))</f>
        <v>0.014722222222222227</v>
      </c>
      <c r="M8" s="41">
        <f t="shared" si="7"/>
        <v>7</v>
      </c>
      <c r="N8" s="40">
        <f aca="true" t="shared" si="15" ref="N8:N13">IF(K8="dnf","dnf",IF(ISBLANK(K8),"",F8+I8+L8))</f>
        <v>0.04048611111111112</v>
      </c>
      <c r="O8" s="41">
        <f t="shared" si="9"/>
        <v>7</v>
      </c>
      <c r="P8" s="42" t="str">
        <f aca="true" t="shared" si="16" ref="P8:P13">B8</f>
        <v>Robert Rickman</v>
      </c>
    </row>
    <row r="9" spans="1:16" ht="12.75">
      <c r="A9" s="41">
        <f t="shared" si="11"/>
        <v>8</v>
      </c>
      <c r="B9" s="17" t="s">
        <v>135</v>
      </c>
      <c r="C9" s="16">
        <v>6</v>
      </c>
      <c r="D9" s="39">
        <f t="shared" si="1"/>
        <v>0.004166666666666667</v>
      </c>
      <c r="E9" s="5">
        <v>0.007974537037037037</v>
      </c>
      <c r="F9" s="40">
        <f t="shared" si="12"/>
        <v>0.0038078703703703703</v>
      </c>
      <c r="G9" s="41">
        <f t="shared" si="3"/>
        <v>4</v>
      </c>
      <c r="H9" s="5">
        <v>0.031435185185185184</v>
      </c>
      <c r="I9" s="40">
        <f t="shared" si="13"/>
        <v>0.023460648148148147</v>
      </c>
      <c r="J9" s="41">
        <f t="shared" si="5"/>
        <v>8</v>
      </c>
      <c r="K9" s="5">
        <v>0.046342592592592595</v>
      </c>
      <c r="L9" s="40">
        <f t="shared" si="14"/>
        <v>0.014907407407407411</v>
      </c>
      <c r="M9" s="41">
        <f t="shared" si="7"/>
        <v>8</v>
      </c>
      <c r="N9" s="40">
        <f t="shared" si="15"/>
        <v>0.04217592592592593</v>
      </c>
      <c r="O9" s="41">
        <f t="shared" si="9"/>
        <v>8</v>
      </c>
      <c r="P9" s="42" t="str">
        <f t="shared" si="16"/>
        <v>Giles Chalk (g)</v>
      </c>
    </row>
    <row r="10" spans="1:16" ht="12.75">
      <c r="A10" s="41">
        <f t="shared" si="11"/>
        <v>9</v>
      </c>
      <c r="B10" s="17" t="s">
        <v>14</v>
      </c>
      <c r="C10" s="16">
        <v>0</v>
      </c>
      <c r="D10" s="39">
        <f t="shared" si="1"/>
        <v>0</v>
      </c>
      <c r="E10" s="5">
        <v>0.0043518518518518515</v>
      </c>
      <c r="F10" s="40">
        <f t="shared" si="12"/>
        <v>0.0043518518518518515</v>
      </c>
      <c r="G10" s="41">
        <f t="shared" si="3"/>
        <v>12</v>
      </c>
      <c r="H10" s="5">
        <v>0.028055555555555556</v>
      </c>
      <c r="I10" s="40">
        <f t="shared" si="13"/>
        <v>0.023703703703703706</v>
      </c>
      <c r="J10" s="41">
        <f t="shared" si="5"/>
        <v>9</v>
      </c>
      <c r="K10" s="5">
        <v>0.04341435185185185</v>
      </c>
      <c r="L10" s="40">
        <f t="shared" si="14"/>
        <v>0.015358796296296294</v>
      </c>
      <c r="M10" s="41">
        <f t="shared" si="7"/>
        <v>9</v>
      </c>
      <c r="N10" s="40">
        <f t="shared" si="15"/>
        <v>0.04341435185185185</v>
      </c>
      <c r="O10" s="41">
        <f t="shared" si="9"/>
        <v>9</v>
      </c>
      <c r="P10" s="42" t="str">
        <f t="shared" si="16"/>
        <v>Mike Dunmore</v>
      </c>
    </row>
    <row r="11" spans="1:16" ht="12.75">
      <c r="A11" s="41">
        <f t="shared" si="11"/>
        <v>10</v>
      </c>
      <c r="B11" s="17" t="s">
        <v>121</v>
      </c>
      <c r="C11" s="16">
        <v>6</v>
      </c>
      <c r="D11" s="39">
        <f t="shared" si="1"/>
        <v>0.004166666666666667</v>
      </c>
      <c r="E11" s="5">
        <v>0.0078125</v>
      </c>
      <c r="F11" s="40">
        <f t="shared" si="12"/>
        <v>0.0036458333333333334</v>
      </c>
      <c r="G11" s="41">
        <f t="shared" si="3"/>
        <v>3</v>
      </c>
      <c r="H11" s="5">
        <v>0.032199074074074074</v>
      </c>
      <c r="I11" s="40">
        <f t="shared" si="13"/>
        <v>0.024386574074074074</v>
      </c>
      <c r="J11" s="41">
        <f t="shared" si="5"/>
        <v>10</v>
      </c>
      <c r="K11" s="5">
        <v>0.04847222222222222</v>
      </c>
      <c r="L11" s="40">
        <f t="shared" si="14"/>
        <v>0.016273148148148148</v>
      </c>
      <c r="M11" s="41">
        <f t="shared" si="7"/>
        <v>11</v>
      </c>
      <c r="N11" s="40">
        <f t="shared" si="15"/>
        <v>0.044305555555555556</v>
      </c>
      <c r="O11" s="41">
        <f t="shared" si="9"/>
        <v>10</v>
      </c>
      <c r="P11" s="42" t="str">
        <f t="shared" si="16"/>
        <v>Martyn Morris</v>
      </c>
    </row>
    <row r="12" spans="1:16" ht="12.75">
      <c r="A12" s="41">
        <f t="shared" si="11"/>
        <v>11</v>
      </c>
      <c r="B12" s="17" t="s">
        <v>139</v>
      </c>
      <c r="C12" s="16">
        <v>0</v>
      </c>
      <c r="D12" s="39">
        <f t="shared" si="1"/>
        <v>0</v>
      </c>
      <c r="E12" s="5">
        <v>0.003993055555555556</v>
      </c>
      <c r="F12" s="40">
        <f t="shared" si="12"/>
        <v>0.003993055555555556</v>
      </c>
      <c r="G12" s="41">
        <f t="shared" si="3"/>
        <v>11</v>
      </c>
      <c r="H12" s="5">
        <v>0.031157407407407408</v>
      </c>
      <c r="I12" s="40">
        <f t="shared" si="13"/>
        <v>0.027164351851851853</v>
      </c>
      <c r="J12" s="41">
        <f t="shared" si="5"/>
        <v>11</v>
      </c>
      <c r="K12" s="5">
        <v>0.04704861111111111</v>
      </c>
      <c r="L12" s="40">
        <f t="shared" si="14"/>
        <v>0.015891203703703703</v>
      </c>
      <c r="M12" s="41">
        <f t="shared" si="7"/>
        <v>10</v>
      </c>
      <c r="N12" s="40">
        <f t="shared" si="15"/>
        <v>0.04704861111111111</v>
      </c>
      <c r="O12" s="41">
        <f t="shared" si="9"/>
        <v>11</v>
      </c>
      <c r="P12" s="42" t="str">
        <f t="shared" si="16"/>
        <v>Greg Pullum</v>
      </c>
    </row>
    <row r="13" spans="1:16" ht="12.75">
      <c r="A13" s="41">
        <f t="shared" si="11"/>
        <v>12</v>
      </c>
      <c r="B13" s="17" t="s">
        <v>38</v>
      </c>
      <c r="C13" s="16">
        <v>0</v>
      </c>
      <c r="D13" s="39">
        <f t="shared" si="1"/>
        <v>0</v>
      </c>
      <c r="E13" s="5">
        <v>0.003900462962962963</v>
      </c>
      <c r="F13" s="40">
        <f t="shared" si="12"/>
        <v>0.003900462962962963</v>
      </c>
      <c r="G13" s="41">
        <f t="shared" si="3"/>
        <v>7</v>
      </c>
      <c r="H13" s="5">
        <v>0.03163194444444444</v>
      </c>
      <c r="I13" s="40">
        <f t="shared" si="13"/>
        <v>0.02773148148148148</v>
      </c>
      <c r="J13" s="41">
        <f t="shared" si="5"/>
        <v>12</v>
      </c>
      <c r="K13" s="5">
        <v>0.048553240740740744</v>
      </c>
      <c r="L13" s="40">
        <f t="shared" si="14"/>
        <v>0.016921296296296302</v>
      </c>
      <c r="M13" s="41">
        <f t="shared" si="7"/>
        <v>12</v>
      </c>
      <c r="N13" s="40">
        <f t="shared" si="15"/>
        <v>0.048553240740740744</v>
      </c>
      <c r="O13" s="41">
        <f t="shared" si="9"/>
        <v>12</v>
      </c>
      <c r="P13" s="42" t="str">
        <f t="shared" si="16"/>
        <v>Matt Davis</v>
      </c>
    </row>
  </sheetData>
  <conditionalFormatting sqref="F2:F13 I2:I13 L2:L13 N2:N13">
    <cfRule type="expression" priority="1" dxfId="1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2">
      <selection activeCell="B9" sqref="B9"/>
    </sheetView>
  </sheetViews>
  <sheetFormatPr defaultColWidth="9.140625" defaultRowHeight="12.75"/>
  <cols>
    <col min="1" max="1" width="6.8515625" style="16" customWidth="1"/>
    <col min="2" max="2" width="21.421875" style="16" customWidth="1"/>
    <col min="3" max="3" width="5.28125" style="16" customWidth="1"/>
    <col min="4" max="5" width="6.28125" style="7" customWidth="1"/>
    <col min="6" max="6" width="6.57421875" style="7" customWidth="1"/>
    <col min="7" max="7" width="6.14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16" customWidth="1"/>
    <col min="17" max="16384" width="8.8515625" style="16" customWidth="1"/>
  </cols>
  <sheetData>
    <row r="1" spans="1:16" ht="12.75">
      <c r="A1" s="14" t="s">
        <v>0</v>
      </c>
      <c r="B1" s="14" t="s">
        <v>1</v>
      </c>
      <c r="C1" s="14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5" t="s">
        <v>11</v>
      </c>
      <c r="P1" s="14" t="s">
        <v>1</v>
      </c>
    </row>
    <row r="2" spans="1:16" ht="12.75">
      <c r="A2" s="41">
        <f aca="true" t="shared" si="0" ref="A2:A11">O2</f>
        <v>1</v>
      </c>
      <c r="B2" s="17" t="s">
        <v>21</v>
      </c>
      <c r="C2" s="16">
        <v>20</v>
      </c>
      <c r="D2" s="39">
        <f aca="true" t="shared" si="1" ref="D2:D17">IF(ISBLANK($C2),"",TIMEVALUE("0:1")*C2)</f>
        <v>0.01388888888888889</v>
      </c>
      <c r="E2" s="5">
        <v>0.01747685185185185</v>
      </c>
      <c r="F2" s="40">
        <f aca="true" t="shared" si="2" ref="F2:F11">IF(E2="dnf","dnf",IF(ISBLANK(E2),"",E2-D2))</f>
        <v>0.003587962962962961</v>
      </c>
      <c r="G2" s="41">
        <f aca="true" t="shared" si="3" ref="G2:G17">IF(ISBLANK(E2),"",IF(E2="dnf","dnf",RANK(F2,F$2:F$17,1)))</f>
        <v>3</v>
      </c>
      <c r="H2" s="5">
        <v>0.03884259259259259</v>
      </c>
      <c r="I2" s="40">
        <f aca="true" t="shared" si="4" ref="I2:I11">IF(H2="dnf","dnf",IF(ISBLANK(H2),"",H2-E2))</f>
        <v>0.021365740740740737</v>
      </c>
      <c r="J2" s="41">
        <f aca="true" t="shared" si="5" ref="J2:J17">IF(ISBLANK(H2),"",IF(H2="dnf","dnf",RANK(I2,I$2:I$17,1)))</f>
        <v>4</v>
      </c>
      <c r="K2" s="5">
        <v>0.05086805555555555</v>
      </c>
      <c r="L2" s="40">
        <f aca="true" t="shared" si="6" ref="L2:L11">IF(K2="dnf","dnf",IF(ISBLANK(K2),"",K2-H2))</f>
        <v>0.01202546296296296</v>
      </c>
      <c r="M2" s="41">
        <f aca="true" t="shared" si="7" ref="M2:M17">IF(ISBLANK(K2),"",IF(K2="dnf","dnf",RANK(L2,L$2:L$17,1)))</f>
        <v>1</v>
      </c>
      <c r="N2" s="40">
        <f aca="true" t="shared" si="8" ref="N2:N11">IF(K2="dnf","dnf",IF(ISBLANK(K2),"",F2+I2+L2))</f>
        <v>0.03697916666666666</v>
      </c>
      <c r="O2" s="41">
        <f aca="true" t="shared" si="9" ref="O2:O17">IF(ISBLANK(K2),"",IF(K2="dnf","dnf",RANK(N2,N$2:N$17,1)))</f>
        <v>1</v>
      </c>
      <c r="P2" s="42" t="str">
        <f aca="true" t="shared" si="10" ref="P2:P11">B2</f>
        <v>Crispin Hetherington</v>
      </c>
    </row>
    <row r="3" spans="1:16" ht="12.75">
      <c r="A3" s="41">
        <f t="shared" si="0"/>
        <v>2</v>
      </c>
      <c r="B3" s="17" t="s">
        <v>132</v>
      </c>
      <c r="C3" s="16">
        <v>19</v>
      </c>
      <c r="D3" s="39">
        <f t="shared" si="1"/>
        <v>0.013194444444444444</v>
      </c>
      <c r="E3" s="5">
        <v>0.016724537037037034</v>
      </c>
      <c r="F3" s="40">
        <f t="shared" si="2"/>
        <v>0.00353009259259259</v>
      </c>
      <c r="G3" s="41">
        <f t="shared" si="3"/>
        <v>1</v>
      </c>
      <c r="H3" s="5">
        <v>0.03782407407407407</v>
      </c>
      <c r="I3" s="40">
        <f t="shared" si="4"/>
        <v>0.021099537037037038</v>
      </c>
      <c r="J3" s="41">
        <f t="shared" si="5"/>
        <v>3</v>
      </c>
      <c r="K3" s="5">
        <v>0.050509259259259254</v>
      </c>
      <c r="L3" s="40">
        <f t="shared" si="6"/>
        <v>0.012685185185185181</v>
      </c>
      <c r="M3" s="41">
        <f t="shared" si="7"/>
        <v>2</v>
      </c>
      <c r="N3" s="40">
        <v>0.037314814814814815</v>
      </c>
      <c r="O3" s="41">
        <f t="shared" si="9"/>
        <v>2</v>
      </c>
      <c r="P3" s="42" t="str">
        <f t="shared" si="10"/>
        <v>Jim Thorn</v>
      </c>
    </row>
    <row r="4" spans="1:16" ht="12.75">
      <c r="A4" s="41">
        <f t="shared" si="0"/>
        <v>2</v>
      </c>
      <c r="B4" s="17" t="s">
        <v>124</v>
      </c>
      <c r="C4" s="16">
        <v>18</v>
      </c>
      <c r="D4" s="39">
        <f t="shared" si="1"/>
        <v>0.0125</v>
      </c>
      <c r="E4" s="5">
        <v>0.01605324074074074</v>
      </c>
      <c r="F4" s="40">
        <f t="shared" si="2"/>
        <v>0.0035532407407407388</v>
      </c>
      <c r="G4" s="41">
        <f t="shared" si="3"/>
        <v>2</v>
      </c>
      <c r="H4" s="5">
        <v>0.03679398148148148</v>
      </c>
      <c r="I4" s="40">
        <f t="shared" si="4"/>
        <v>0.020740740740740744</v>
      </c>
      <c r="J4" s="41">
        <f t="shared" si="5"/>
        <v>1</v>
      </c>
      <c r="K4" s="5">
        <v>0.04981481481481481</v>
      </c>
      <c r="L4" s="40">
        <f t="shared" si="6"/>
        <v>0.013020833333333329</v>
      </c>
      <c r="M4" s="41">
        <f t="shared" si="7"/>
        <v>3</v>
      </c>
      <c r="N4" s="40">
        <v>0.037314814814814815</v>
      </c>
      <c r="O4" s="41">
        <f t="shared" si="9"/>
        <v>2</v>
      </c>
      <c r="P4" s="42" t="str">
        <f t="shared" si="10"/>
        <v>Jerry Greatorex</v>
      </c>
    </row>
    <row r="5" spans="1:16" ht="12.75">
      <c r="A5" s="41">
        <f t="shared" si="0"/>
        <v>4</v>
      </c>
      <c r="B5" s="17" t="s">
        <v>20</v>
      </c>
      <c r="C5" s="16">
        <v>17</v>
      </c>
      <c r="D5" s="39">
        <f t="shared" si="1"/>
        <v>0.011805555555555555</v>
      </c>
      <c r="E5" s="5">
        <v>0.015844907407407408</v>
      </c>
      <c r="F5" s="40">
        <f t="shared" si="2"/>
        <v>0.004039351851851853</v>
      </c>
      <c r="G5" s="41">
        <f t="shared" si="3"/>
        <v>9</v>
      </c>
      <c r="H5" s="5">
        <v>0.036770833333333336</v>
      </c>
      <c r="I5" s="40">
        <f t="shared" si="4"/>
        <v>0.020925925925925928</v>
      </c>
      <c r="J5" s="41">
        <f t="shared" si="5"/>
        <v>2</v>
      </c>
      <c r="K5" s="5">
        <v>0.051053240740740746</v>
      </c>
      <c r="L5" s="40">
        <f t="shared" si="6"/>
        <v>0.01428240740740741</v>
      </c>
      <c r="M5" s="41">
        <f t="shared" si="7"/>
        <v>6</v>
      </c>
      <c r="N5" s="40">
        <f t="shared" si="8"/>
        <v>0.03924768518518519</v>
      </c>
      <c r="O5" s="41">
        <f t="shared" si="9"/>
        <v>4</v>
      </c>
      <c r="P5" s="42" t="str">
        <f t="shared" si="10"/>
        <v>Hanno Nickau</v>
      </c>
    </row>
    <row r="6" spans="1:16" ht="12.75">
      <c r="A6" s="41">
        <f t="shared" si="0"/>
        <v>5</v>
      </c>
      <c r="B6" s="17" t="s">
        <v>19</v>
      </c>
      <c r="C6" s="16">
        <v>16</v>
      </c>
      <c r="D6" s="39">
        <f t="shared" si="1"/>
        <v>0.011111111111111112</v>
      </c>
      <c r="E6" s="5">
        <v>0.014988425925925926</v>
      </c>
      <c r="F6" s="40">
        <f t="shared" si="2"/>
        <v>0.0038773148148148143</v>
      </c>
      <c r="G6" s="41">
        <f t="shared" si="3"/>
        <v>7</v>
      </c>
      <c r="H6" s="5">
        <v>0.03644675925925926</v>
      </c>
      <c r="I6" s="40">
        <f t="shared" si="4"/>
        <v>0.021458333333333336</v>
      </c>
      <c r="J6" s="41">
        <f t="shared" si="5"/>
        <v>5</v>
      </c>
      <c r="K6" s="5">
        <v>0.05086805555555555</v>
      </c>
      <c r="L6" s="40">
        <f t="shared" si="6"/>
        <v>0.014421296296296286</v>
      </c>
      <c r="M6" s="41">
        <f t="shared" si="7"/>
        <v>8</v>
      </c>
      <c r="N6" s="40">
        <v>0.03975694444444445</v>
      </c>
      <c r="O6" s="41">
        <f t="shared" si="9"/>
        <v>5</v>
      </c>
      <c r="P6" s="42" t="str">
        <f t="shared" si="10"/>
        <v>Ben Johnson</v>
      </c>
    </row>
    <row r="7" spans="1:16" ht="12.75">
      <c r="A7" s="41">
        <f t="shared" si="0"/>
        <v>5</v>
      </c>
      <c r="B7" s="17" t="s">
        <v>15</v>
      </c>
      <c r="C7" s="16">
        <v>13</v>
      </c>
      <c r="D7" s="39">
        <f t="shared" si="1"/>
        <v>0.009027777777777779</v>
      </c>
      <c r="E7" s="5">
        <v>0.013090277777777779</v>
      </c>
      <c r="F7" s="40">
        <f t="shared" si="2"/>
        <v>0.0040625</v>
      </c>
      <c r="G7" s="41">
        <f t="shared" si="3"/>
        <v>10</v>
      </c>
      <c r="H7" s="5">
        <v>0.035115740740740746</v>
      </c>
      <c r="I7" s="40">
        <f t="shared" si="4"/>
        <v>0.02202546296296297</v>
      </c>
      <c r="J7" s="41">
        <f t="shared" si="5"/>
        <v>7</v>
      </c>
      <c r="K7" s="5">
        <v>0.04878472222222222</v>
      </c>
      <c r="L7" s="40">
        <f t="shared" si="6"/>
        <v>0.013668981481481476</v>
      </c>
      <c r="M7" s="41">
        <f t="shared" si="7"/>
        <v>4</v>
      </c>
      <c r="N7" s="40">
        <v>0.03975694444444445</v>
      </c>
      <c r="O7" s="41">
        <f t="shared" si="9"/>
        <v>5</v>
      </c>
      <c r="P7" s="42" t="str">
        <f t="shared" si="10"/>
        <v>Mark Herd</v>
      </c>
    </row>
    <row r="8" spans="1:16" ht="12.75">
      <c r="A8" s="41">
        <f t="shared" si="0"/>
        <v>7</v>
      </c>
      <c r="B8" s="17" t="s">
        <v>123</v>
      </c>
      <c r="C8" s="16">
        <v>14</v>
      </c>
      <c r="D8" s="39">
        <f t="shared" si="1"/>
        <v>0.009722222222222222</v>
      </c>
      <c r="E8" s="5">
        <v>0.013784722222222224</v>
      </c>
      <c r="F8" s="40">
        <f t="shared" si="2"/>
        <v>0.004062500000000002</v>
      </c>
      <c r="G8" s="41">
        <f t="shared" si="3"/>
        <v>11</v>
      </c>
      <c r="H8" s="5">
        <v>0.03581018518518519</v>
      </c>
      <c r="I8" s="40">
        <f t="shared" si="4"/>
        <v>0.022025462962962962</v>
      </c>
      <c r="J8" s="41">
        <f t="shared" si="5"/>
        <v>6</v>
      </c>
      <c r="K8" s="5">
        <v>0.05037037037037037</v>
      </c>
      <c r="L8" s="40">
        <f t="shared" si="6"/>
        <v>0.014560185185185183</v>
      </c>
      <c r="M8" s="41">
        <f t="shared" si="7"/>
        <v>9</v>
      </c>
      <c r="N8" s="40">
        <f t="shared" si="8"/>
        <v>0.04064814814814815</v>
      </c>
      <c r="O8" s="41">
        <f t="shared" si="9"/>
        <v>7</v>
      </c>
      <c r="P8" s="42" t="str">
        <f t="shared" si="10"/>
        <v>Orlando Warner</v>
      </c>
    </row>
    <row r="9" spans="1:16" ht="12.75">
      <c r="A9" s="41">
        <f t="shared" si="0"/>
        <v>8</v>
      </c>
      <c r="B9" s="17" t="s">
        <v>134</v>
      </c>
      <c r="C9" s="16">
        <v>11.5</v>
      </c>
      <c r="D9" s="39">
        <f t="shared" si="1"/>
        <v>0.007986111111111112</v>
      </c>
      <c r="E9" s="5">
        <v>0.011655092592592594</v>
      </c>
      <c r="F9" s="40">
        <f t="shared" si="2"/>
        <v>0.0036689814814814814</v>
      </c>
      <c r="G9" s="41">
        <f t="shared" si="3"/>
        <v>4</v>
      </c>
      <c r="H9" s="5">
        <v>0.03517361111111111</v>
      </c>
      <c r="I9" s="40">
        <f t="shared" si="4"/>
        <v>0.023518518518518515</v>
      </c>
      <c r="J9" s="41">
        <f t="shared" si="5"/>
        <v>9</v>
      </c>
      <c r="K9" s="5">
        <v>0.04918981481481482</v>
      </c>
      <c r="L9" s="40">
        <f t="shared" si="6"/>
        <v>0.014016203703703711</v>
      </c>
      <c r="M9" s="41">
        <f t="shared" si="7"/>
        <v>5</v>
      </c>
      <c r="N9" s="40">
        <f t="shared" si="8"/>
        <v>0.04120370370370371</v>
      </c>
      <c r="O9" s="41">
        <f t="shared" si="9"/>
        <v>8</v>
      </c>
      <c r="P9" s="42" t="str">
        <f t="shared" si="10"/>
        <v>Mark Rickinson</v>
      </c>
    </row>
    <row r="10" spans="1:16" ht="12.75">
      <c r="A10" s="41">
        <f t="shared" si="0"/>
        <v>9</v>
      </c>
      <c r="B10" s="17" t="s">
        <v>135</v>
      </c>
      <c r="C10" s="16">
        <v>10</v>
      </c>
      <c r="D10" s="39">
        <f t="shared" si="1"/>
        <v>0.006944444444444445</v>
      </c>
      <c r="E10" s="5">
        <v>0.010983796296296297</v>
      </c>
      <c r="F10" s="40">
        <f t="shared" si="2"/>
        <v>0.004039351851851852</v>
      </c>
      <c r="G10" s="41">
        <f t="shared" si="3"/>
        <v>8</v>
      </c>
      <c r="H10" s="5">
        <v>0.03453703703703704</v>
      </c>
      <c r="I10" s="40">
        <f t="shared" si="4"/>
        <v>0.023553240740740743</v>
      </c>
      <c r="J10" s="41">
        <f t="shared" si="5"/>
        <v>10</v>
      </c>
      <c r="K10" s="5">
        <v>0.04940972222222222</v>
      </c>
      <c r="L10" s="40">
        <f t="shared" si="6"/>
        <v>0.014872685185185183</v>
      </c>
      <c r="M10" s="41">
        <f t="shared" si="7"/>
        <v>10</v>
      </c>
      <c r="N10" s="40">
        <f t="shared" si="8"/>
        <v>0.04246527777777778</v>
      </c>
      <c r="O10" s="41">
        <f t="shared" si="9"/>
        <v>9</v>
      </c>
      <c r="P10" s="42" t="str">
        <f t="shared" si="10"/>
        <v>Giles Chalk (g)</v>
      </c>
    </row>
    <row r="11" spans="1:16" ht="12.75">
      <c r="A11" s="41">
        <f t="shared" si="0"/>
        <v>10</v>
      </c>
      <c r="B11" s="17" t="s">
        <v>14</v>
      </c>
      <c r="C11" s="16">
        <v>5</v>
      </c>
      <c r="D11" s="39">
        <f t="shared" si="1"/>
        <v>0.0034722222222222225</v>
      </c>
      <c r="E11" s="5">
        <v>0.007893518518518518</v>
      </c>
      <c r="F11" s="40">
        <f t="shared" si="2"/>
        <v>0.004421296296296296</v>
      </c>
      <c r="G11" s="41">
        <f t="shared" si="3"/>
        <v>15</v>
      </c>
      <c r="H11" s="5">
        <v>0.0319212962962963</v>
      </c>
      <c r="I11" s="40">
        <f t="shared" si="4"/>
        <v>0.024027777777777783</v>
      </c>
      <c r="J11" s="41">
        <f t="shared" si="5"/>
        <v>11</v>
      </c>
      <c r="K11" s="5">
        <v>0.04753472222222222</v>
      </c>
      <c r="L11" s="40">
        <f t="shared" si="6"/>
        <v>0.01561342592592592</v>
      </c>
      <c r="M11" s="41">
        <f t="shared" si="7"/>
        <v>14</v>
      </c>
      <c r="N11" s="40">
        <f t="shared" si="8"/>
        <v>0.0440625</v>
      </c>
      <c r="O11" s="41">
        <f t="shared" si="9"/>
        <v>10</v>
      </c>
      <c r="P11" s="42" t="str">
        <f t="shared" si="10"/>
        <v>Mike Dunmore</v>
      </c>
    </row>
    <row r="12" spans="1:16" ht="12.75">
      <c r="A12" s="41">
        <f aca="true" t="shared" si="11" ref="A12:A17">O12</f>
        <v>11</v>
      </c>
      <c r="B12" s="17" t="s">
        <v>136</v>
      </c>
      <c r="C12" s="16">
        <v>11</v>
      </c>
      <c r="D12" s="39">
        <f t="shared" si="1"/>
        <v>0.0076388888888888895</v>
      </c>
      <c r="E12" s="5">
        <v>0.011736111111111109</v>
      </c>
      <c r="F12" s="40">
        <f aca="true" t="shared" si="12" ref="F12:F17">IF(E12="dnf","dnf",IF(ISBLANK(E12),"",E12-D12))</f>
        <v>0.004097222222222219</v>
      </c>
      <c r="G12" s="41">
        <f t="shared" si="3"/>
        <v>12</v>
      </c>
      <c r="H12" s="5">
        <v>0.036597222222222225</v>
      </c>
      <c r="I12" s="40">
        <f aca="true" t="shared" si="13" ref="I12:I17">IF(H12="dnf","dnf",IF(ISBLANK(H12),"",H12-E12))</f>
        <v>0.02486111111111112</v>
      </c>
      <c r="J12" s="41">
        <f t="shared" si="5"/>
        <v>12</v>
      </c>
      <c r="K12" s="5">
        <v>0.05175925925925926</v>
      </c>
      <c r="L12" s="40">
        <f aca="true" t="shared" si="14" ref="L12:L17">IF(K12="dnf","dnf",IF(ISBLANK(K12),"",K12-H12))</f>
        <v>0.015162037037037036</v>
      </c>
      <c r="M12" s="41">
        <f t="shared" si="7"/>
        <v>13</v>
      </c>
      <c r="N12" s="40">
        <f aca="true" t="shared" si="15" ref="N12:N17">IF(K12="dnf","dnf",IF(ISBLANK(K12),"",F12+I12+L12))</f>
        <v>0.04412037037037037</v>
      </c>
      <c r="O12" s="41">
        <f t="shared" si="9"/>
        <v>11</v>
      </c>
      <c r="P12" s="42" t="str">
        <f aca="true" t="shared" si="16" ref="P12:P17">B12</f>
        <v>Emma-Kate Lidbury (g)</v>
      </c>
    </row>
    <row r="13" spans="1:16" ht="12.75">
      <c r="A13" s="41">
        <f>O13</f>
        <v>12</v>
      </c>
      <c r="B13" s="17" t="s">
        <v>137</v>
      </c>
      <c r="C13" s="16">
        <v>12</v>
      </c>
      <c r="D13" s="39">
        <f t="shared" si="1"/>
        <v>0.008333333333333333</v>
      </c>
      <c r="E13" s="5">
        <v>0.012129629629629629</v>
      </c>
      <c r="F13" s="40">
        <f>IF(E13="dnf","dnf",IF(ISBLANK(E13),"",E13-D13))</f>
        <v>0.003796296296296296</v>
      </c>
      <c r="G13" s="41">
        <f t="shared" si="3"/>
        <v>6</v>
      </c>
      <c r="H13" s="5">
        <v>0.03819444444444444</v>
      </c>
      <c r="I13" s="40">
        <f>IF(H13="dnf","dnf",IF(ISBLANK(H13),"",H13-E13))</f>
        <v>0.02606481481481481</v>
      </c>
      <c r="J13" s="41">
        <f t="shared" si="5"/>
        <v>14</v>
      </c>
      <c r="K13" s="5">
        <v>0.05259259259259259</v>
      </c>
      <c r="L13" s="40">
        <f>IF(K13="dnf","dnf",IF(ISBLANK(K13),"",K13-H13))</f>
        <v>0.014398148148148146</v>
      </c>
      <c r="M13" s="41">
        <f t="shared" si="7"/>
        <v>7</v>
      </c>
      <c r="N13" s="40">
        <f>IF(K13="dnf","dnf",IF(ISBLANK(K13),"",F13+I13+L13))</f>
        <v>0.044259259259259255</v>
      </c>
      <c r="O13" s="41">
        <f t="shared" si="9"/>
        <v>12</v>
      </c>
      <c r="P13" s="42" t="str">
        <f>B13</f>
        <v>Neville Baker (g)</v>
      </c>
    </row>
    <row r="14" spans="1:16" ht="12.75">
      <c r="A14" s="41">
        <f t="shared" si="11"/>
        <v>13</v>
      </c>
      <c r="B14" s="17" t="s">
        <v>131</v>
      </c>
      <c r="C14" s="16">
        <v>9</v>
      </c>
      <c r="D14" s="39">
        <f t="shared" si="1"/>
        <v>0.00625</v>
      </c>
      <c r="E14" s="5">
        <v>0.010347222222222223</v>
      </c>
      <c r="F14" s="40">
        <f t="shared" si="12"/>
        <v>0.004097222222222223</v>
      </c>
      <c r="G14" s="41">
        <f t="shared" si="3"/>
        <v>13</v>
      </c>
      <c r="H14" s="5">
        <v>0.03575231481481481</v>
      </c>
      <c r="I14" s="40">
        <f t="shared" si="13"/>
        <v>0.02540509259259259</v>
      </c>
      <c r="J14" s="41">
        <f t="shared" si="5"/>
        <v>13</v>
      </c>
      <c r="K14" s="5">
        <v>0.050833333333333335</v>
      </c>
      <c r="L14" s="40">
        <f t="shared" si="14"/>
        <v>0.015081018518518521</v>
      </c>
      <c r="M14" s="41">
        <f t="shared" si="7"/>
        <v>12</v>
      </c>
      <c r="N14" s="40">
        <f t="shared" si="15"/>
        <v>0.044583333333333336</v>
      </c>
      <c r="O14" s="41">
        <f t="shared" si="9"/>
        <v>13</v>
      </c>
      <c r="P14" s="42" t="str">
        <f t="shared" si="16"/>
        <v>John Worth (g)</v>
      </c>
    </row>
    <row r="15" spans="1:16" ht="12.75">
      <c r="A15" s="41">
        <f t="shared" si="11"/>
        <v>14</v>
      </c>
      <c r="B15" s="17" t="s">
        <v>29</v>
      </c>
      <c r="C15" s="16">
        <v>6</v>
      </c>
      <c r="D15" s="39">
        <f t="shared" si="1"/>
        <v>0.004166666666666667</v>
      </c>
      <c r="E15" s="5">
        <v>0.00837962962962963</v>
      </c>
      <c r="F15" s="40">
        <f t="shared" si="12"/>
        <v>0.004212962962962963</v>
      </c>
      <c r="G15" s="41">
        <f t="shared" si="3"/>
        <v>14</v>
      </c>
      <c r="H15" s="5">
        <v>0.034618055555555555</v>
      </c>
      <c r="I15" s="40">
        <f t="shared" si="13"/>
        <v>0.026238425925925925</v>
      </c>
      <c r="J15" s="41">
        <f t="shared" si="5"/>
        <v>15</v>
      </c>
      <c r="K15" s="5">
        <v>0.0496412037037037</v>
      </c>
      <c r="L15" s="40">
        <f t="shared" si="14"/>
        <v>0.015023148148148147</v>
      </c>
      <c r="M15" s="41">
        <f t="shared" si="7"/>
        <v>11</v>
      </c>
      <c r="N15" s="40">
        <f t="shared" si="15"/>
        <v>0.045474537037037036</v>
      </c>
      <c r="O15" s="41">
        <f t="shared" si="9"/>
        <v>14</v>
      </c>
      <c r="P15" s="42" t="str">
        <f t="shared" si="16"/>
        <v>Marie-Anne Fischer</v>
      </c>
    </row>
    <row r="16" spans="1:16" ht="12.75">
      <c r="A16" s="41">
        <f t="shared" si="11"/>
        <v>15</v>
      </c>
      <c r="B16" s="17" t="s">
        <v>138</v>
      </c>
      <c r="C16" s="16">
        <v>0</v>
      </c>
      <c r="D16" s="39">
        <f t="shared" si="1"/>
        <v>0</v>
      </c>
      <c r="E16" s="5">
        <v>0.004861111111111111</v>
      </c>
      <c r="F16" s="40">
        <f t="shared" si="12"/>
        <v>0.004861111111111111</v>
      </c>
      <c r="G16" s="41">
        <f t="shared" si="3"/>
        <v>16</v>
      </c>
      <c r="H16" s="5">
        <v>0.03274305555555555</v>
      </c>
      <c r="I16" s="40">
        <f t="shared" si="13"/>
        <v>0.027881944444444442</v>
      </c>
      <c r="J16" s="41">
        <f t="shared" si="5"/>
        <v>16</v>
      </c>
      <c r="K16" s="5">
        <v>0.0521875</v>
      </c>
      <c r="L16" s="40">
        <f t="shared" si="14"/>
        <v>0.019444444444444445</v>
      </c>
      <c r="M16" s="41">
        <f t="shared" si="7"/>
        <v>15</v>
      </c>
      <c r="N16" s="40">
        <f t="shared" si="15"/>
        <v>0.0521875</v>
      </c>
      <c r="O16" s="41">
        <f t="shared" si="9"/>
        <v>15</v>
      </c>
      <c r="P16" s="42" t="str">
        <f t="shared" si="16"/>
        <v>Nicola Howes</v>
      </c>
    </row>
    <row r="17" spans="1:16" ht="12.75">
      <c r="A17" s="41" t="str">
        <f t="shared" si="11"/>
        <v>dnf</v>
      </c>
      <c r="B17" s="17" t="s">
        <v>42</v>
      </c>
      <c r="C17" s="16">
        <v>12.5</v>
      </c>
      <c r="D17" s="39">
        <f t="shared" si="1"/>
        <v>0.008680555555555556</v>
      </c>
      <c r="E17" s="5">
        <v>0.012395833333333335</v>
      </c>
      <c r="F17" s="40">
        <f t="shared" si="12"/>
        <v>0.003715277777777779</v>
      </c>
      <c r="G17" s="41">
        <f t="shared" si="3"/>
        <v>5</v>
      </c>
      <c r="H17" s="5">
        <v>0.03449074074074074</v>
      </c>
      <c r="I17" s="40">
        <f t="shared" si="13"/>
        <v>0.022094907407407403</v>
      </c>
      <c r="J17" s="41">
        <f t="shared" si="5"/>
        <v>8</v>
      </c>
      <c r="K17" s="5" t="s">
        <v>12</v>
      </c>
      <c r="L17" s="40" t="str">
        <f t="shared" si="14"/>
        <v>dnf</v>
      </c>
      <c r="M17" s="41" t="str">
        <f t="shared" si="7"/>
        <v>dnf</v>
      </c>
      <c r="N17" s="40" t="str">
        <f t="shared" si="15"/>
        <v>dnf</v>
      </c>
      <c r="O17" s="41" t="str">
        <f t="shared" si="9"/>
        <v>dnf</v>
      </c>
      <c r="P17" s="42" t="str">
        <f t="shared" si="16"/>
        <v>James Griffiths</v>
      </c>
    </row>
  </sheetData>
  <conditionalFormatting sqref="F2:F17 I2:I17 L2:L17 N2:N17">
    <cfRule type="expression" priority="1" dxfId="1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I4" sqref="I4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4.140625" style="16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16" customWidth="1"/>
    <col min="17" max="16384" width="8.8515625" style="16" customWidth="1"/>
  </cols>
  <sheetData>
    <row r="1" spans="1:16" ht="12.75">
      <c r="A1" s="14" t="s">
        <v>0</v>
      </c>
      <c r="B1" s="14" t="s">
        <v>1</v>
      </c>
      <c r="C1" s="14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5" t="s">
        <v>11</v>
      </c>
      <c r="P1" s="14" t="s">
        <v>1</v>
      </c>
    </row>
    <row r="2" spans="1:16" ht="12.75">
      <c r="A2" s="41">
        <f aca="true" t="shared" si="0" ref="A2:A11">O2</f>
        <v>1</v>
      </c>
      <c r="B2" s="17" t="s">
        <v>21</v>
      </c>
      <c r="C2" s="16">
        <v>17</v>
      </c>
      <c r="D2" s="39">
        <f aca="true" t="shared" si="1" ref="D2:D11">IF(ISBLANK($C2),"",TIMEVALUE("0:1")*C2)</f>
        <v>0.011805555555555555</v>
      </c>
      <c r="E2" s="5">
        <v>0.015347222222222222</v>
      </c>
      <c r="F2" s="40">
        <f aca="true" t="shared" si="2" ref="F2:F11">IF(E2="dnf","dnf",IF(ISBLANK(E2),"",E2-D2))</f>
        <v>0.003541666666666667</v>
      </c>
      <c r="G2" s="41">
        <f aca="true" t="shared" si="3" ref="G2:G11">IF(ISBLANK(E2),"",IF(E2="dnf","dnf",RANK(F2,F$2:F$12,1)))</f>
        <v>2</v>
      </c>
      <c r="H2" s="5">
        <v>0.03666666666666667</v>
      </c>
      <c r="I2" s="40">
        <f aca="true" t="shared" si="4" ref="I2:I11">IF(H2="dnf","dnf",IF(ISBLANK(H2),"",H2-E2))</f>
        <v>0.021319444444444446</v>
      </c>
      <c r="J2" s="41">
        <f aca="true" t="shared" si="5" ref="J2:J11">IF(ISBLANK(H2),"",IF(H2="dnf","dnf",RANK(I2,I$2:I$12,1)))</f>
        <v>3</v>
      </c>
      <c r="K2" s="5">
        <v>0.04891203703703704</v>
      </c>
      <c r="L2" s="40">
        <f aca="true" t="shared" si="6" ref="L2:L11">IF(K2="dnf","dnf",IF(ISBLANK(K2),"",K2-H2))</f>
        <v>0.012245370370370372</v>
      </c>
      <c r="M2" s="41">
        <f aca="true" t="shared" si="7" ref="M2:M11">IF(ISBLANK(K2),"",IF(K2="dnf","dnf",RANK(L2,L$2:L$12,1)))</f>
        <v>1</v>
      </c>
      <c r="N2" s="40">
        <f aca="true" t="shared" si="8" ref="N2:N11">IF(K2="dnf","dnf",IF(ISBLANK(K2),"",F2+I2+L2))</f>
        <v>0.03710648148148148</v>
      </c>
      <c r="O2" s="41">
        <f aca="true" t="shared" si="9" ref="O2:O11">IF(ISBLANK(K2),"",IF(K2="dnf","dnf",RANK(N2,N$2:N$12,1)))</f>
        <v>1</v>
      </c>
      <c r="P2" s="42" t="str">
        <f aca="true" t="shared" si="10" ref="P2:P11">B2</f>
        <v>Crispin Hetherington</v>
      </c>
    </row>
    <row r="3" spans="1:16" ht="12.75">
      <c r="A3" s="41">
        <f t="shared" si="0"/>
        <v>2</v>
      </c>
      <c r="B3" s="17" t="s">
        <v>132</v>
      </c>
      <c r="C3" s="16">
        <v>16</v>
      </c>
      <c r="D3" s="39">
        <f t="shared" si="1"/>
        <v>0.011111111111111112</v>
      </c>
      <c r="E3" s="5">
        <v>0.014618055555555556</v>
      </c>
      <c r="F3" s="40">
        <f t="shared" si="2"/>
        <v>0.0035069444444444445</v>
      </c>
      <c r="G3" s="41">
        <f t="shared" si="3"/>
        <v>1</v>
      </c>
      <c r="H3" s="5">
        <v>0.03570601851851852</v>
      </c>
      <c r="I3" s="40">
        <f t="shared" si="4"/>
        <v>0.02108796296296296</v>
      </c>
      <c r="J3" s="41">
        <f t="shared" si="5"/>
        <v>2</v>
      </c>
      <c r="K3" s="5">
        <v>0.048726851851851855</v>
      </c>
      <c r="L3" s="40">
        <f t="shared" si="6"/>
        <v>0.013020833333333336</v>
      </c>
      <c r="M3" s="41">
        <f t="shared" si="7"/>
        <v>2</v>
      </c>
      <c r="N3" s="40">
        <f t="shared" si="8"/>
        <v>0.03761574074074074</v>
      </c>
      <c r="O3" s="41">
        <f t="shared" si="9"/>
        <v>2</v>
      </c>
      <c r="P3" s="42" t="str">
        <f t="shared" si="10"/>
        <v>Jim Thorn</v>
      </c>
    </row>
    <row r="4" spans="1:16" ht="12.75">
      <c r="A4" s="41">
        <f t="shared" si="0"/>
        <v>3</v>
      </c>
      <c r="B4" s="17" t="s">
        <v>20</v>
      </c>
      <c r="C4" s="16">
        <v>15</v>
      </c>
      <c r="D4" s="39">
        <f t="shared" si="1"/>
        <v>0.010416666666666668</v>
      </c>
      <c r="E4" s="5">
        <v>0.014317129629629631</v>
      </c>
      <c r="F4" s="40">
        <f t="shared" si="2"/>
        <v>0.003900462962962963</v>
      </c>
      <c r="G4" s="41">
        <f t="shared" si="3"/>
        <v>6</v>
      </c>
      <c r="H4" s="5">
        <v>0.034930555555555555</v>
      </c>
      <c r="I4" s="40">
        <f t="shared" si="4"/>
        <v>0.020613425925925924</v>
      </c>
      <c r="J4" s="41">
        <f t="shared" si="5"/>
        <v>1</v>
      </c>
      <c r="K4" s="5">
        <v>0.04952546296296296</v>
      </c>
      <c r="L4" s="40">
        <f t="shared" si="6"/>
        <v>0.014594907407407404</v>
      </c>
      <c r="M4" s="41">
        <f t="shared" si="7"/>
        <v>5</v>
      </c>
      <c r="N4" s="40">
        <f t="shared" si="8"/>
        <v>0.039108796296296294</v>
      </c>
      <c r="O4" s="41">
        <f t="shared" si="9"/>
        <v>3</v>
      </c>
      <c r="P4" s="42" t="str">
        <f t="shared" si="10"/>
        <v>Hanno Nickau</v>
      </c>
    </row>
    <row r="5" spans="1:16" ht="12.75">
      <c r="A5" s="41">
        <f>O5</f>
        <v>4</v>
      </c>
      <c r="B5" s="17" t="s">
        <v>39</v>
      </c>
      <c r="C5" s="16">
        <v>12</v>
      </c>
      <c r="D5" s="39">
        <f t="shared" si="1"/>
        <v>0.008333333333333333</v>
      </c>
      <c r="E5" s="5">
        <v>0.012083333333333333</v>
      </c>
      <c r="F5" s="40">
        <f>IF(E5="dnf","dnf",IF(ISBLANK(E5),"",E5-D5))</f>
        <v>0.00375</v>
      </c>
      <c r="G5" s="41">
        <f t="shared" si="3"/>
        <v>5</v>
      </c>
      <c r="H5" s="5">
        <v>0.034930555555555555</v>
      </c>
      <c r="I5" s="40">
        <f>IF(H5="dnf","dnf",IF(ISBLANK(H5),"",H5-E5))</f>
        <v>0.02284722222222222</v>
      </c>
      <c r="J5" s="41">
        <f t="shared" si="5"/>
        <v>4</v>
      </c>
      <c r="K5" s="5">
        <v>0.04837962962962963</v>
      </c>
      <c r="L5" s="40">
        <f>IF(K5="dnf","dnf",IF(ISBLANK(K5),"",K5-H5))</f>
        <v>0.013449074074074072</v>
      </c>
      <c r="M5" s="41">
        <f t="shared" si="7"/>
        <v>3</v>
      </c>
      <c r="N5" s="40">
        <f>IF(K5="dnf","dnf",IF(ISBLANK(K5),"",F5+I5+L5))</f>
        <v>0.04004629629629629</v>
      </c>
      <c r="O5" s="41">
        <f t="shared" si="9"/>
        <v>4</v>
      </c>
      <c r="P5" s="42" t="str">
        <f>B5</f>
        <v>Andrea Demarchi</v>
      </c>
    </row>
    <row r="6" spans="1:16" ht="12.75">
      <c r="A6" s="41">
        <f t="shared" si="0"/>
        <v>5</v>
      </c>
      <c r="B6" s="17" t="s">
        <v>112</v>
      </c>
      <c r="C6" s="16">
        <v>13</v>
      </c>
      <c r="D6" s="39">
        <f t="shared" si="1"/>
        <v>0.009027777777777779</v>
      </c>
      <c r="E6" s="5">
        <v>0.01267361111111111</v>
      </c>
      <c r="F6" s="40">
        <f t="shared" si="2"/>
        <v>0.003645833333333331</v>
      </c>
      <c r="G6" s="41">
        <f t="shared" si="3"/>
        <v>4</v>
      </c>
      <c r="H6" s="5">
        <v>0.03615740740740741</v>
      </c>
      <c r="I6" s="40">
        <f t="shared" si="4"/>
        <v>0.0234837962962963</v>
      </c>
      <c r="J6" s="41">
        <f t="shared" si="5"/>
        <v>6</v>
      </c>
      <c r="K6" s="5">
        <v>0.05008101851851852</v>
      </c>
      <c r="L6" s="40">
        <f t="shared" si="6"/>
        <v>0.013923611111111109</v>
      </c>
      <c r="M6" s="41">
        <f t="shared" si="7"/>
        <v>4</v>
      </c>
      <c r="N6" s="40">
        <f t="shared" si="8"/>
        <v>0.04105324074074074</v>
      </c>
      <c r="O6" s="41">
        <f t="shared" si="9"/>
        <v>5</v>
      </c>
      <c r="P6" s="42" t="str">
        <f t="shared" si="10"/>
        <v>Paul Evans</v>
      </c>
    </row>
    <row r="7" spans="1:16" ht="12.75">
      <c r="A7" s="41">
        <f t="shared" si="0"/>
        <v>6</v>
      </c>
      <c r="B7" s="17" t="s">
        <v>29</v>
      </c>
      <c r="C7" s="16">
        <v>4</v>
      </c>
      <c r="D7" s="39">
        <f t="shared" si="1"/>
        <v>0.002777777777777778</v>
      </c>
      <c r="E7" s="5">
        <v>0.007094907407407407</v>
      </c>
      <c r="F7" s="40">
        <f t="shared" si="2"/>
        <v>0.004317129629629629</v>
      </c>
      <c r="G7" s="41">
        <f t="shared" si="3"/>
        <v>7</v>
      </c>
      <c r="H7" s="5">
        <v>0.033541666666666664</v>
      </c>
      <c r="I7" s="40">
        <f t="shared" si="4"/>
        <v>0.026446759259259257</v>
      </c>
      <c r="J7" s="41">
        <f t="shared" si="5"/>
        <v>9</v>
      </c>
      <c r="K7" s="5">
        <v>0.049247685185185186</v>
      </c>
      <c r="L7" s="40">
        <f t="shared" si="6"/>
        <v>0.015706018518518522</v>
      </c>
      <c r="M7" s="41">
        <f t="shared" si="7"/>
        <v>6</v>
      </c>
      <c r="N7" s="40">
        <f t="shared" si="8"/>
        <v>0.046469907407407404</v>
      </c>
      <c r="O7" s="41">
        <f t="shared" si="9"/>
        <v>6</v>
      </c>
      <c r="P7" s="42" t="str">
        <f t="shared" si="10"/>
        <v>Marie-Anne Fischer</v>
      </c>
    </row>
    <row r="8" spans="1:16" ht="12.75">
      <c r="A8" s="41">
        <f t="shared" si="0"/>
        <v>7</v>
      </c>
      <c r="B8" s="17" t="s">
        <v>14</v>
      </c>
      <c r="C8" s="16">
        <v>7</v>
      </c>
      <c r="D8" s="39">
        <f t="shared" si="1"/>
        <v>0.004861111111111111</v>
      </c>
      <c r="E8" s="5">
        <v>0.009710648148148147</v>
      </c>
      <c r="F8" s="40">
        <f t="shared" si="2"/>
        <v>0.004849537037037036</v>
      </c>
      <c r="G8" s="41">
        <f t="shared" si="3"/>
        <v>9</v>
      </c>
      <c r="H8" s="5">
        <v>0.03484953703703703</v>
      </c>
      <c r="I8" s="40">
        <f t="shared" si="4"/>
        <v>0.025138888888888884</v>
      </c>
      <c r="J8" s="41">
        <f t="shared" si="5"/>
        <v>7</v>
      </c>
      <c r="K8" s="5">
        <v>0.05179398148148148</v>
      </c>
      <c r="L8" s="40">
        <f t="shared" si="6"/>
        <v>0.01694444444444445</v>
      </c>
      <c r="M8" s="41">
        <f t="shared" si="7"/>
        <v>7</v>
      </c>
      <c r="N8" s="40">
        <f t="shared" si="8"/>
        <v>0.04693287037037037</v>
      </c>
      <c r="O8" s="41">
        <f t="shared" si="9"/>
        <v>7</v>
      </c>
      <c r="P8" s="42" t="str">
        <f t="shared" si="10"/>
        <v>Mike Dunmore</v>
      </c>
    </row>
    <row r="9" spans="1:16" ht="12.75">
      <c r="A9" s="41">
        <f t="shared" si="0"/>
        <v>8</v>
      </c>
      <c r="B9" s="17" t="s">
        <v>43</v>
      </c>
      <c r="C9" s="16">
        <v>0</v>
      </c>
      <c r="D9" s="39">
        <f t="shared" si="1"/>
        <v>0</v>
      </c>
      <c r="E9" s="5">
        <v>0.0050347222222222225</v>
      </c>
      <c r="F9" s="40">
        <f t="shared" si="2"/>
        <v>0.0050347222222222225</v>
      </c>
      <c r="G9" s="41">
        <f t="shared" si="3"/>
        <v>10</v>
      </c>
      <c r="H9" s="5">
        <v>0.03190972222222222</v>
      </c>
      <c r="I9" s="40">
        <f t="shared" si="4"/>
        <v>0.026875</v>
      </c>
      <c r="J9" s="41">
        <f t="shared" si="5"/>
        <v>10</v>
      </c>
      <c r="K9" s="5">
        <v>0.049629629629629635</v>
      </c>
      <c r="L9" s="40">
        <f t="shared" si="6"/>
        <v>0.017719907407407413</v>
      </c>
      <c r="M9" s="41">
        <f t="shared" si="7"/>
        <v>8</v>
      </c>
      <c r="N9" s="40">
        <f t="shared" si="8"/>
        <v>0.049629629629629635</v>
      </c>
      <c r="O9" s="41">
        <f t="shared" si="9"/>
        <v>8</v>
      </c>
      <c r="P9" s="42" t="str">
        <f t="shared" si="10"/>
        <v>Sarah Grylls</v>
      </c>
    </row>
    <row r="10" spans="1:16" ht="12.75">
      <c r="A10" s="41" t="str">
        <f t="shared" si="0"/>
        <v>dnf</v>
      </c>
      <c r="B10" s="17" t="s">
        <v>51</v>
      </c>
      <c r="C10" s="16">
        <v>3</v>
      </c>
      <c r="D10" s="39">
        <f t="shared" si="1"/>
        <v>0.0020833333333333333</v>
      </c>
      <c r="E10" s="5">
        <v>0.006608796296296297</v>
      </c>
      <c r="F10" s="40">
        <f t="shared" si="2"/>
        <v>0.004525462962962964</v>
      </c>
      <c r="G10" s="41">
        <f t="shared" si="3"/>
        <v>8</v>
      </c>
      <c r="H10" s="5">
        <v>0.0328125</v>
      </c>
      <c r="I10" s="40">
        <f t="shared" si="4"/>
        <v>0.026203703703703705</v>
      </c>
      <c r="J10" s="41">
        <f t="shared" si="5"/>
        <v>8</v>
      </c>
      <c r="K10" s="5" t="s">
        <v>12</v>
      </c>
      <c r="L10" s="40" t="str">
        <f t="shared" si="6"/>
        <v>dnf</v>
      </c>
      <c r="M10" s="41" t="str">
        <f t="shared" si="7"/>
        <v>dnf</v>
      </c>
      <c r="N10" s="40" t="str">
        <f t="shared" si="8"/>
        <v>dnf</v>
      </c>
      <c r="O10" s="41" t="str">
        <f t="shared" si="9"/>
        <v>dnf</v>
      </c>
      <c r="P10" s="42" t="str">
        <f t="shared" si="10"/>
        <v>Geoff Raynham (g)</v>
      </c>
    </row>
    <row r="11" spans="1:16" ht="12.75">
      <c r="A11" s="41" t="str">
        <f t="shared" si="0"/>
        <v>dnf</v>
      </c>
      <c r="B11" s="17" t="s">
        <v>25</v>
      </c>
      <c r="C11" s="16">
        <v>14</v>
      </c>
      <c r="D11" s="39">
        <f t="shared" si="1"/>
        <v>0.009722222222222222</v>
      </c>
      <c r="E11" s="5">
        <v>0.01326388888888889</v>
      </c>
      <c r="F11" s="40">
        <f t="shared" si="2"/>
        <v>0.003541666666666667</v>
      </c>
      <c r="G11" s="41">
        <f t="shared" si="3"/>
        <v>2</v>
      </c>
      <c r="H11" s="5">
        <v>0.036284722222222225</v>
      </c>
      <c r="I11" s="40">
        <f t="shared" si="4"/>
        <v>0.023020833333333338</v>
      </c>
      <c r="J11" s="41">
        <f t="shared" si="5"/>
        <v>5</v>
      </c>
      <c r="K11" s="5" t="s">
        <v>12</v>
      </c>
      <c r="L11" s="40" t="str">
        <f t="shared" si="6"/>
        <v>dnf</v>
      </c>
      <c r="M11" s="41" t="str">
        <f t="shared" si="7"/>
        <v>dnf</v>
      </c>
      <c r="N11" s="40" t="str">
        <f t="shared" si="8"/>
        <v>dnf</v>
      </c>
      <c r="O11" s="41" t="str">
        <f t="shared" si="9"/>
        <v>dnf</v>
      </c>
      <c r="P11" s="42" t="str">
        <f t="shared" si="10"/>
        <v>James McLaughlin</v>
      </c>
    </row>
  </sheetData>
  <conditionalFormatting sqref="I2:I11 L2:L11 N2:N11 F2:F11">
    <cfRule type="expression" priority="1" dxfId="1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B10" sqref="B10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4.140625" style="16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16" customWidth="1"/>
    <col min="17" max="16384" width="8.8515625" style="16" customWidth="1"/>
  </cols>
  <sheetData>
    <row r="1" spans="1:16" ht="12.75">
      <c r="A1" s="14" t="s">
        <v>0</v>
      </c>
      <c r="B1" s="14" t="s">
        <v>1</v>
      </c>
      <c r="C1" s="14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5" t="s">
        <v>11</v>
      </c>
      <c r="P1" s="14" t="s">
        <v>1</v>
      </c>
    </row>
    <row r="2" spans="1:16" ht="12.75">
      <c r="A2" s="41">
        <f aca="true" t="shared" si="0" ref="A2:A10">O2</f>
        <v>1</v>
      </c>
      <c r="B2" s="17" t="s">
        <v>124</v>
      </c>
      <c r="C2" s="16">
        <v>11</v>
      </c>
      <c r="D2" s="39">
        <f aca="true" t="shared" si="1" ref="D2:D10">IF(ISBLANK($C2),"",TIMEVALUE("0:1")*C2)</f>
        <v>0.0076388888888888895</v>
      </c>
      <c r="E2" s="5">
        <v>0.011041666666666667</v>
      </c>
      <c r="F2" s="40">
        <f aca="true" t="shared" si="2" ref="F2:F10">IF(E2="dnf","dnf",IF(ISBLANK(E2),"",E2-D2))</f>
        <v>0.003402777777777777</v>
      </c>
      <c r="G2" s="41">
        <f aca="true" t="shared" si="3" ref="G2:G10">IF(ISBLANK(E2),"",IF(E2="dnf","dnf",RANK(F2,F$2:F$11,1)))</f>
        <v>1</v>
      </c>
      <c r="H2" s="5">
        <v>0.03241898148148148</v>
      </c>
      <c r="I2" s="40">
        <f aca="true" t="shared" si="4" ref="I2:I10">IF(H2="dnf","dnf",IF(ISBLANK(H2),"",H2-E2))</f>
        <v>0.021377314814814814</v>
      </c>
      <c r="J2" s="41">
        <f aca="true" t="shared" si="5" ref="J2:J10">IF(ISBLANK(H2),"",IF(H2="dnf","dnf",RANK(I2,I$2:I$11,1)))</f>
        <v>2</v>
      </c>
      <c r="K2" s="5">
        <v>0.04555555555555555</v>
      </c>
      <c r="L2" s="40">
        <f aca="true" t="shared" si="6" ref="L2:L10">IF(K2="dnf","dnf",IF(ISBLANK(K2),"",K2-H2))</f>
        <v>0.013136574074074071</v>
      </c>
      <c r="M2" s="41">
        <f aca="true" t="shared" si="7" ref="M2:M10">IF(ISBLANK(K2),"",IF(K2="dnf","dnf",RANK(L2,L$2:L$11,1)))</f>
        <v>2</v>
      </c>
      <c r="N2" s="40">
        <f aca="true" t="shared" si="8" ref="N2:N10">IF(K2="dnf","dnf",IF(ISBLANK(K2),"",F2+I2+L2))</f>
        <v>0.03791666666666666</v>
      </c>
      <c r="O2" s="41">
        <f aca="true" t="shared" si="9" ref="O2:O10">IF(ISBLANK(K2),"",IF(K2="dnf","dnf",RANK(N2,N$2:N$11,1)))</f>
        <v>1</v>
      </c>
      <c r="P2" s="42" t="str">
        <f aca="true" t="shared" si="10" ref="P2:P10">B2</f>
        <v>Jerry Greatorex</v>
      </c>
    </row>
    <row r="3" spans="1:16" ht="12.75">
      <c r="A3" s="41">
        <f t="shared" si="0"/>
        <v>2</v>
      </c>
      <c r="B3" s="17" t="s">
        <v>20</v>
      </c>
      <c r="C3" s="16">
        <v>10</v>
      </c>
      <c r="D3" s="39">
        <f t="shared" si="1"/>
        <v>0.006944444444444445</v>
      </c>
      <c r="E3" s="5">
        <v>0.01074074074074074</v>
      </c>
      <c r="F3" s="40">
        <f t="shared" si="2"/>
        <v>0.003796296296296295</v>
      </c>
      <c r="G3" s="41">
        <f t="shared" si="3"/>
        <v>6</v>
      </c>
      <c r="H3" s="5">
        <v>0.03170138888888889</v>
      </c>
      <c r="I3" s="40">
        <f t="shared" si="4"/>
        <v>0.020960648148148152</v>
      </c>
      <c r="J3" s="41">
        <f t="shared" si="5"/>
        <v>1</v>
      </c>
      <c r="K3" s="5">
        <v>0.04508101851851851</v>
      </c>
      <c r="L3" s="40">
        <f t="shared" si="6"/>
        <v>0.013379629629629623</v>
      </c>
      <c r="M3" s="41">
        <f t="shared" si="7"/>
        <v>3</v>
      </c>
      <c r="N3" s="40">
        <f t="shared" si="8"/>
        <v>0.03813657407407407</v>
      </c>
      <c r="O3" s="41">
        <f t="shared" si="9"/>
        <v>2</v>
      </c>
      <c r="P3" s="42" t="str">
        <f t="shared" si="10"/>
        <v>Hanno Nickau</v>
      </c>
    </row>
    <row r="4" spans="1:16" ht="12.75">
      <c r="A4" s="41">
        <f t="shared" si="0"/>
        <v>3</v>
      </c>
      <c r="B4" s="17" t="s">
        <v>130</v>
      </c>
      <c r="C4" s="16">
        <v>12</v>
      </c>
      <c r="D4" s="39">
        <f t="shared" si="1"/>
        <v>0.008333333333333333</v>
      </c>
      <c r="E4" s="5">
        <v>0.011863425925925925</v>
      </c>
      <c r="F4" s="40">
        <f t="shared" si="2"/>
        <v>0.0035300925925925916</v>
      </c>
      <c r="G4" s="41">
        <f t="shared" si="3"/>
        <v>3</v>
      </c>
      <c r="H4" s="5">
        <v>0.03435185185185185</v>
      </c>
      <c r="I4" s="40">
        <f t="shared" si="4"/>
        <v>0.022488425925925926</v>
      </c>
      <c r="J4" s="41">
        <f t="shared" si="5"/>
        <v>3</v>
      </c>
      <c r="K4" s="5">
        <v>0.04708333333333333</v>
      </c>
      <c r="L4" s="40">
        <f t="shared" si="6"/>
        <v>0.012731481481481483</v>
      </c>
      <c r="M4" s="41">
        <f t="shared" si="7"/>
        <v>1</v>
      </c>
      <c r="N4" s="40">
        <f t="shared" si="8"/>
        <v>0.03875</v>
      </c>
      <c r="O4" s="41">
        <f t="shared" si="9"/>
        <v>3</v>
      </c>
      <c r="P4" s="42" t="str">
        <f t="shared" si="10"/>
        <v>Jim McConnel</v>
      </c>
    </row>
    <row r="5" spans="1:16" ht="12.75">
      <c r="A5" s="41">
        <f t="shared" si="0"/>
        <v>4</v>
      </c>
      <c r="B5" s="17" t="s">
        <v>25</v>
      </c>
      <c r="C5" s="16">
        <v>9</v>
      </c>
      <c r="D5" s="39">
        <f t="shared" si="1"/>
        <v>0.00625</v>
      </c>
      <c r="E5" s="5">
        <v>0.009768518518518518</v>
      </c>
      <c r="F5" s="40">
        <f t="shared" si="2"/>
        <v>0.003518518518518518</v>
      </c>
      <c r="G5" s="41">
        <f t="shared" si="3"/>
        <v>2</v>
      </c>
      <c r="H5" s="5">
        <v>0.03290509259259259</v>
      </c>
      <c r="I5" s="40">
        <f t="shared" si="4"/>
        <v>0.023136574074074073</v>
      </c>
      <c r="J5" s="41">
        <f t="shared" si="5"/>
        <v>4</v>
      </c>
      <c r="K5" s="5">
        <v>0.04652777777777778</v>
      </c>
      <c r="L5" s="40">
        <f t="shared" si="6"/>
        <v>0.013622685185185189</v>
      </c>
      <c r="M5" s="41">
        <f t="shared" si="7"/>
        <v>4</v>
      </c>
      <c r="N5" s="40">
        <f t="shared" si="8"/>
        <v>0.04027777777777778</v>
      </c>
      <c r="O5" s="41">
        <f t="shared" si="9"/>
        <v>4</v>
      </c>
      <c r="P5" s="42" t="str">
        <f t="shared" si="10"/>
        <v>James McLaughlin</v>
      </c>
    </row>
    <row r="6" spans="1:16" ht="12.75">
      <c r="A6" s="41">
        <f t="shared" si="0"/>
        <v>5</v>
      </c>
      <c r="B6" s="17" t="s">
        <v>39</v>
      </c>
      <c r="C6" s="16">
        <v>8</v>
      </c>
      <c r="D6" s="39">
        <f t="shared" si="1"/>
        <v>0.005555555555555556</v>
      </c>
      <c r="E6" s="5">
        <v>0.009282407407407408</v>
      </c>
      <c r="F6" s="40">
        <f t="shared" si="2"/>
        <v>0.003726851851851852</v>
      </c>
      <c r="G6" s="41">
        <f t="shared" si="3"/>
        <v>4</v>
      </c>
      <c r="H6" s="5">
        <v>0.03288194444444444</v>
      </c>
      <c r="I6" s="40">
        <f t="shared" si="4"/>
        <v>0.023599537037037037</v>
      </c>
      <c r="J6" s="41">
        <f t="shared" si="5"/>
        <v>7</v>
      </c>
      <c r="K6" s="5">
        <v>0.04684027777777778</v>
      </c>
      <c r="L6" s="40">
        <f t="shared" si="6"/>
        <v>0.013958333333333336</v>
      </c>
      <c r="M6" s="41">
        <f t="shared" si="7"/>
        <v>5</v>
      </c>
      <c r="N6" s="40">
        <f t="shared" si="8"/>
        <v>0.04128472222222222</v>
      </c>
      <c r="O6" s="41">
        <f t="shared" si="9"/>
        <v>5</v>
      </c>
      <c r="P6" s="42" t="str">
        <f t="shared" si="10"/>
        <v>Andrea Demarchi</v>
      </c>
    </row>
    <row r="7" spans="1:16" ht="12.75">
      <c r="A7" s="41">
        <f t="shared" si="0"/>
        <v>6</v>
      </c>
      <c r="B7" s="17" t="s">
        <v>32</v>
      </c>
      <c r="C7" s="16">
        <v>7</v>
      </c>
      <c r="D7" s="39">
        <f t="shared" si="1"/>
        <v>0.004861111111111111</v>
      </c>
      <c r="E7" s="5">
        <v>0.008796296296296297</v>
      </c>
      <c r="F7" s="40">
        <f t="shared" si="2"/>
        <v>0.003935185185185186</v>
      </c>
      <c r="G7" s="41">
        <f t="shared" si="3"/>
        <v>7</v>
      </c>
      <c r="H7" s="5">
        <v>0.03201388888888889</v>
      </c>
      <c r="I7" s="40">
        <f t="shared" si="4"/>
        <v>0.023217592592592595</v>
      </c>
      <c r="J7" s="41">
        <f t="shared" si="5"/>
        <v>5</v>
      </c>
      <c r="K7" s="5">
        <v>0.046342592592592595</v>
      </c>
      <c r="L7" s="40">
        <f t="shared" si="6"/>
        <v>0.014328703703703705</v>
      </c>
      <c r="M7" s="41">
        <f t="shared" si="7"/>
        <v>6</v>
      </c>
      <c r="N7" s="40">
        <f t="shared" si="8"/>
        <v>0.04148148148148149</v>
      </c>
      <c r="O7" s="41">
        <f t="shared" si="9"/>
        <v>6</v>
      </c>
      <c r="P7" s="42" t="str">
        <f t="shared" si="10"/>
        <v>Robbie Phillips</v>
      </c>
    </row>
    <row r="8" spans="1:16" ht="12.75">
      <c r="A8" s="41">
        <f t="shared" si="0"/>
        <v>7</v>
      </c>
      <c r="B8" s="17" t="s">
        <v>120</v>
      </c>
      <c r="C8" s="16">
        <v>5</v>
      </c>
      <c r="D8" s="39">
        <f t="shared" si="1"/>
        <v>0.0034722222222222225</v>
      </c>
      <c r="E8" s="5">
        <v>0.007233796296296296</v>
      </c>
      <c r="F8" s="40">
        <f t="shared" si="2"/>
        <v>0.003761574074074074</v>
      </c>
      <c r="G8" s="41">
        <f t="shared" si="3"/>
        <v>5</v>
      </c>
      <c r="H8" s="5">
        <v>0.030648148148148147</v>
      </c>
      <c r="I8" s="40">
        <f t="shared" si="4"/>
        <v>0.02341435185185185</v>
      </c>
      <c r="J8" s="41">
        <f t="shared" si="5"/>
        <v>6</v>
      </c>
      <c r="K8" s="5">
        <v>0.045023148148148145</v>
      </c>
      <c r="L8" s="40">
        <f t="shared" si="6"/>
        <v>0.014374999999999999</v>
      </c>
      <c r="M8" s="41">
        <f t="shared" si="7"/>
        <v>7</v>
      </c>
      <c r="N8" s="40">
        <f t="shared" si="8"/>
        <v>0.04155092592592592</v>
      </c>
      <c r="O8" s="41">
        <f t="shared" si="9"/>
        <v>7</v>
      </c>
      <c r="P8" s="42" t="str">
        <f t="shared" si="10"/>
        <v>Julian Bradwell</v>
      </c>
    </row>
    <row r="9" spans="1:16" ht="12.75">
      <c r="A9" s="41">
        <f t="shared" si="0"/>
        <v>8</v>
      </c>
      <c r="B9" s="17" t="s">
        <v>131</v>
      </c>
      <c r="C9" s="16">
        <v>6</v>
      </c>
      <c r="D9" s="39">
        <f t="shared" si="1"/>
        <v>0.004166666666666667</v>
      </c>
      <c r="E9" s="5">
        <v>0.008159722222222223</v>
      </c>
      <c r="F9" s="40">
        <f t="shared" si="2"/>
        <v>0.003993055555555556</v>
      </c>
      <c r="G9" s="41">
        <f t="shared" si="3"/>
        <v>8</v>
      </c>
      <c r="H9" s="5">
        <v>0.03351851851851852</v>
      </c>
      <c r="I9" s="40">
        <f t="shared" si="4"/>
        <v>0.025358796296296296</v>
      </c>
      <c r="J9" s="41">
        <f t="shared" si="5"/>
        <v>8</v>
      </c>
      <c r="K9" s="5">
        <v>0.04814814814814814</v>
      </c>
      <c r="L9" s="40">
        <f t="shared" si="6"/>
        <v>0.014629629629629624</v>
      </c>
      <c r="M9" s="41">
        <f t="shared" si="7"/>
        <v>8</v>
      </c>
      <c r="N9" s="40">
        <f t="shared" si="8"/>
        <v>0.043981481481481476</v>
      </c>
      <c r="O9" s="41">
        <f t="shared" si="9"/>
        <v>8</v>
      </c>
      <c r="P9" s="42" t="str">
        <f t="shared" si="10"/>
        <v>John Worth (g)</v>
      </c>
    </row>
    <row r="10" spans="1:16" ht="12.75">
      <c r="A10" s="41">
        <f t="shared" si="0"/>
        <v>9</v>
      </c>
      <c r="B10" s="17" t="s">
        <v>126</v>
      </c>
      <c r="C10" s="16">
        <v>0</v>
      </c>
      <c r="D10" s="39">
        <f t="shared" si="1"/>
        <v>0</v>
      </c>
      <c r="E10" s="5">
        <v>0.004803240740740741</v>
      </c>
      <c r="F10" s="40">
        <f t="shared" si="2"/>
        <v>0.004803240740740741</v>
      </c>
      <c r="G10" s="41">
        <f t="shared" si="3"/>
        <v>9</v>
      </c>
      <c r="H10" s="5">
        <v>0.03221064814814815</v>
      </c>
      <c r="I10" s="40">
        <f t="shared" si="4"/>
        <v>0.027407407407407408</v>
      </c>
      <c r="J10" s="41">
        <f t="shared" si="5"/>
        <v>9</v>
      </c>
      <c r="K10" s="5">
        <v>0.04802083333333334</v>
      </c>
      <c r="L10" s="40">
        <f t="shared" si="6"/>
        <v>0.01581018518518519</v>
      </c>
      <c r="M10" s="41">
        <f t="shared" si="7"/>
        <v>9</v>
      </c>
      <c r="N10" s="40">
        <f t="shared" si="8"/>
        <v>0.04802083333333334</v>
      </c>
      <c r="O10" s="41">
        <f t="shared" si="9"/>
        <v>9</v>
      </c>
      <c r="P10" s="42" t="str">
        <f t="shared" si="10"/>
        <v>Emma Fonsecca</v>
      </c>
    </row>
  </sheetData>
  <conditionalFormatting sqref="F2:F10 I2:I10 L2:L10 N2:N10">
    <cfRule type="expression" priority="1" dxfId="1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Hanno Nickau</dc:creator>
  <cp:keywords/>
  <dc:description/>
  <cp:lastModifiedBy>Computing Laboratory</cp:lastModifiedBy>
  <cp:lastPrinted>2005-08-30T14:19:18Z</cp:lastPrinted>
  <dcterms:created xsi:type="dcterms:W3CDTF">2004-05-04T22:09:27Z</dcterms:created>
  <dcterms:modified xsi:type="dcterms:W3CDTF">2005-08-31T19:38:26Z</dcterms:modified>
  <cp:category/>
  <cp:version/>
  <cp:contentType/>
  <cp:contentStatus/>
</cp:coreProperties>
</file>