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064" windowWidth="16128" windowHeight="5172" activeTab="0"/>
  </bookViews>
  <sheets>
    <sheet name="31-8-04" sheetId="1" r:id="rId1"/>
    <sheet name="AllTimes" sheetId="2" r:id="rId2"/>
    <sheet name="Standings" sheetId="3" r:id="rId3"/>
    <sheet name="24-8-04" sheetId="4" r:id="rId4"/>
    <sheet name="10-8-04" sheetId="5" r:id="rId5"/>
    <sheet name="27-7-04" sheetId="6" r:id="rId6"/>
    <sheet name="13-7-04" sheetId="7" r:id="rId7"/>
    <sheet name="29-6-04" sheetId="8" r:id="rId8"/>
    <sheet name="15-6-04" sheetId="9" r:id="rId9"/>
    <sheet name="1-6-04" sheetId="10" r:id="rId10"/>
    <sheet name="18-5-04" sheetId="11" r:id="rId11"/>
    <sheet name="4-5-04" sheetId="12" r:id="rId12"/>
    <sheet name="points" sheetId="13" r:id="rId13"/>
  </sheets>
  <definedNames>
    <definedName name="_xlnm.Print_Area" localSheetId="0">'31-8-04'!$A$1:$O$16</definedName>
    <definedName name="_xlnm.Print_Area" localSheetId="1">'AllTimes'!$A$1:$E$32</definedName>
    <definedName name="_xlnm.Print_Area" localSheetId="2">'Standings'!$A$1:$S$33</definedName>
  </definedNames>
  <calcPr fullCalcOnLoad="1"/>
</workbook>
</file>

<file path=xl/sharedStrings.xml><?xml version="1.0" encoding="utf-8"?>
<sst xmlns="http://schemas.openxmlformats.org/spreadsheetml/2006/main" count="932" uniqueCount="108">
  <si>
    <t>Rg</t>
  </si>
  <si>
    <t>Name</t>
  </si>
  <si>
    <t>H</t>
  </si>
  <si>
    <t>H'cap</t>
  </si>
  <si>
    <t>R1in</t>
  </si>
  <si>
    <t>R1</t>
  </si>
  <si>
    <t>Bin</t>
  </si>
  <si>
    <t>B</t>
  </si>
  <si>
    <t>Fin</t>
  </si>
  <si>
    <t>R2</t>
  </si>
  <si>
    <t>Total</t>
  </si>
  <si>
    <t>Pos</t>
  </si>
  <si>
    <t>dnf</t>
  </si>
  <si>
    <t>Nancy Rawden</t>
  </si>
  <si>
    <t>Mike Dunmore</t>
  </si>
  <si>
    <t>Mark Herd</t>
  </si>
  <si>
    <t>Ed Morton</t>
  </si>
  <si>
    <t>Robert Rickman</t>
  </si>
  <si>
    <t>Ben Williams</t>
  </si>
  <si>
    <t>Ben Johnson</t>
  </si>
  <si>
    <t>Hanno Nickau</t>
  </si>
  <si>
    <t>Crispin Hetherington</t>
  </si>
  <si>
    <t>P1</t>
  </si>
  <si>
    <t>Liz</t>
  </si>
  <si>
    <t>Bernard Scanlan</t>
  </si>
  <si>
    <t>James McLaughlin</t>
  </si>
  <si>
    <t>Helen Peach</t>
  </si>
  <si>
    <t>Jude Craft</t>
  </si>
  <si>
    <t>Andy Sears</t>
  </si>
  <si>
    <t>Marie-Anne Fischer</t>
  </si>
  <si>
    <t>Sophie Whitworth</t>
  </si>
  <si>
    <t>John Clements</t>
  </si>
  <si>
    <t>Robbie Phillips</t>
  </si>
  <si>
    <t>Sarah</t>
  </si>
  <si>
    <t>Mike Whitworth</t>
  </si>
  <si>
    <t>P2</t>
  </si>
  <si>
    <t>P3</t>
  </si>
  <si>
    <t>R3</t>
  </si>
  <si>
    <t>Matt Davis</t>
  </si>
  <si>
    <t>Andrea Demarchi</t>
  </si>
  <si>
    <t>Andrew Gibson</t>
  </si>
  <si>
    <t>Patrick Grant</t>
  </si>
  <si>
    <t>James Griffiths</t>
  </si>
  <si>
    <t>Sarah Grylls</t>
  </si>
  <si>
    <t>David Jackson</t>
  </si>
  <si>
    <t>Simon Johnson</t>
  </si>
  <si>
    <t>David Marriott</t>
  </si>
  <si>
    <t>Matt Powell</t>
  </si>
  <si>
    <t>Dominic Rorke</t>
  </si>
  <si>
    <t>Paul Wolf</t>
  </si>
  <si>
    <t>P4</t>
  </si>
  <si>
    <t>Geoff Raynham (g)</t>
  </si>
  <si>
    <t>Sarah P (g)</t>
  </si>
  <si>
    <t>David Burton (g)</t>
  </si>
  <si>
    <t>Frank Bailey (g)</t>
  </si>
  <si>
    <t>Peter (Dip) (g)</t>
  </si>
  <si>
    <t>Martyn (g)</t>
  </si>
  <si>
    <t>Dan (g)</t>
  </si>
  <si>
    <t>Jo Cholerton (g)</t>
  </si>
  <si>
    <t>Jack Walker (g)</t>
  </si>
  <si>
    <t>Rachel Sandford (g)</t>
  </si>
  <si>
    <t>Andy Jackson</t>
  </si>
  <si>
    <t>Dave Jackson</t>
  </si>
  <si>
    <t>Vince Walker (g)</t>
  </si>
  <si>
    <t>P5</t>
  </si>
  <si>
    <t>R4</t>
  </si>
  <si>
    <t>R5</t>
  </si>
  <si>
    <t>P6</t>
  </si>
  <si>
    <t>R6</t>
  </si>
  <si>
    <t>Ollie Bates (g)</t>
  </si>
  <si>
    <t>P7</t>
  </si>
  <si>
    <t>Ollie Bates</t>
  </si>
  <si>
    <t>Bob Green (g)</t>
  </si>
  <si>
    <t>P8</t>
  </si>
  <si>
    <t>R7</t>
  </si>
  <si>
    <t>R8</t>
  </si>
  <si>
    <t>Alfonso (g)</t>
  </si>
  <si>
    <t>R9</t>
  </si>
  <si>
    <t>P9</t>
  </si>
  <si>
    <t>Emma Riggs</t>
  </si>
  <si>
    <t>(best 5 of 9)</t>
  </si>
  <si>
    <t>best</t>
  </si>
  <si>
    <t>h'cap</t>
  </si>
  <si>
    <t>start</t>
  </si>
  <si>
    <t>avg</t>
  </si>
  <si>
    <t>Time</t>
  </si>
  <si>
    <t/>
  </si>
  <si>
    <t>Little Jim</t>
  </si>
  <si>
    <t>Paul</t>
  </si>
  <si>
    <t>Simone</t>
  </si>
  <si>
    <t>Jenner</t>
  </si>
  <si>
    <t>Sue</t>
  </si>
  <si>
    <t>Richard Oram</t>
  </si>
  <si>
    <t>Bill</t>
  </si>
  <si>
    <t>NN</t>
  </si>
  <si>
    <t>year</t>
  </si>
  <si>
    <t>Adam Barnett</t>
  </si>
  <si>
    <t>Anette Hack</t>
  </si>
  <si>
    <t>Iona Robertson</t>
  </si>
  <si>
    <t>Kate Robson</t>
  </si>
  <si>
    <t>Martin Dunmore</t>
  </si>
  <si>
    <t>Rob Linnell</t>
  </si>
  <si>
    <t>SarahJoy Leitch</t>
  </si>
  <si>
    <t>Steve McKeever</t>
  </si>
  <si>
    <t>Stuart Staples</t>
  </si>
  <si>
    <t>Z</t>
  </si>
  <si>
    <t>RH</t>
  </si>
  <si>
    <t>Vincci Lau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</si>
</sst>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]:ss"/>
    <numFmt numFmtId="165" formatCode="0.0"/>
    <numFmt numFmtId="166" formatCode="dd/mm"/>
    <numFmt numFmtId="167" formatCode="dd/mm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h:mm:ss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166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Fill="1" applyAlignment="1" applyProtection="1">
      <alignment horizontal="center"/>
      <protection/>
    </xf>
    <xf numFmtId="164" fontId="0" fillId="0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171" fontId="0" fillId="0" borderId="0" xfId="0" applyNumberFormat="1" applyAlignment="1">
      <alignment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2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0000"/>
      </font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9.421875" style="20" customWidth="1"/>
    <col min="3" max="3" width="8.57421875" style="20" customWidth="1"/>
    <col min="4" max="5" width="6.28125" style="7" customWidth="1"/>
    <col min="6" max="6" width="6.71093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9.7109375" style="20" customWidth="1"/>
    <col min="17" max="17" width="3.57421875" style="20" customWidth="1"/>
    <col min="18" max="16384" width="8.8515625" style="20" customWidth="1"/>
  </cols>
  <sheetData>
    <row r="1" spans="1:18" ht="12.75">
      <c r="A1" s="29" t="s">
        <v>0</v>
      </c>
      <c r="B1" s="29" t="s">
        <v>1</v>
      </c>
      <c r="C1" s="29" t="s">
        <v>85</v>
      </c>
      <c r="D1" s="30" t="s">
        <v>3</v>
      </c>
      <c r="E1" s="30" t="s">
        <v>4</v>
      </c>
      <c r="F1" s="30" t="s">
        <v>5</v>
      </c>
      <c r="G1" s="30" t="s">
        <v>22</v>
      </c>
      <c r="H1" s="30" t="s">
        <v>6</v>
      </c>
      <c r="I1" s="30" t="s">
        <v>7</v>
      </c>
      <c r="J1" s="30" t="s">
        <v>22</v>
      </c>
      <c r="K1" s="30" t="s">
        <v>8</v>
      </c>
      <c r="L1" s="30" t="s">
        <v>9</v>
      </c>
      <c r="M1" s="30" t="s">
        <v>22</v>
      </c>
      <c r="N1" s="30" t="s">
        <v>10</v>
      </c>
      <c r="O1" s="31" t="s">
        <v>11</v>
      </c>
      <c r="P1" s="29" t="s">
        <v>1</v>
      </c>
      <c r="Q1" s="32">
        <f>SUM(Q2:Q33)</f>
        <v>18</v>
      </c>
      <c r="R1" s="33">
        <v>0</v>
      </c>
    </row>
    <row r="2" spans="1:18" ht="12.75">
      <c r="A2" s="34">
        <f aca="true" t="shared" si="0" ref="A2:A15">IF(ISBLANK(K2),"",IF(K2="dnf","dnf",RANK(K2,K$2:K$16,1)))</f>
        <v>1</v>
      </c>
      <c r="B2" s="35" t="s">
        <v>38</v>
      </c>
      <c r="C2" s="36">
        <f>IF(ISBLANK(D2),"",D2+TIMEVALUE("18:50"))</f>
        <v>0.7931712962962962</v>
      </c>
      <c r="D2" s="37">
        <v>0.008449074074074074</v>
      </c>
      <c r="E2" s="38">
        <v>0.012349537037037039</v>
      </c>
      <c r="F2" s="39">
        <f aca="true" t="shared" si="1" ref="F2:F11">IF(E2="dnf","dnf",IF(ISBLANK(E2),"",E2-D2))</f>
        <v>0.003900462962962965</v>
      </c>
      <c r="G2" s="34">
        <f aca="true" t="shared" si="2" ref="G2:G16">IF(ISBLANK(E2),"",IF(E2="dnf","dnf",RANK(F2,F$2:F$16,1)))</f>
        <v>8</v>
      </c>
      <c r="H2" s="38">
        <v>0.03849537037037037</v>
      </c>
      <c r="I2" s="39">
        <f aca="true" t="shared" si="3" ref="I2:I11">IF(H2="dnf","dnf",IF(ISBLANK(H2),"",H2-E2))</f>
        <v>0.026145833333333326</v>
      </c>
      <c r="J2" s="34">
        <f aca="true" t="shared" si="4" ref="J2:J16">IF(ISBLANK(H2),"",IF(H2="dnf","dnf",RANK(I2,I$2:I$16,1)))</f>
        <v>11</v>
      </c>
      <c r="K2" s="38">
        <v>0.05269675925925926</v>
      </c>
      <c r="L2" s="39">
        <f aca="true" t="shared" si="5" ref="L2:L11">IF(K2="dnf","dnf",IF(ISBLANK(K2),"",K2-H2))</f>
        <v>0.014201388888888895</v>
      </c>
      <c r="M2" s="34">
        <f aca="true" t="shared" si="6" ref="M2:M16">IF(ISBLANK(K2),"",IF(K2="dnf","dnf",RANK(L2,L$2:L$16,1)))</f>
        <v>7</v>
      </c>
      <c r="N2" s="39">
        <f aca="true" t="shared" si="7" ref="N2:N11">IF(K2="dnf","dnf",IF(ISBLANK(K2),"",F2+I2+L2))</f>
        <v>0.04424768518518519</v>
      </c>
      <c r="O2" s="34">
        <f aca="true" t="shared" si="8" ref="O2:O16">IF(ISBLANK(K2),"",IF(K2="dnf","dnf",RANK(N2,N$2:N$16,1)))</f>
        <v>9</v>
      </c>
      <c r="P2" s="40" t="str">
        <f aca="true" t="shared" si="9" ref="P2:P11">B2</f>
        <v>Matt Davis</v>
      </c>
      <c r="Q2" s="33">
        <v>1</v>
      </c>
      <c r="R2" s="33"/>
    </row>
    <row r="3" spans="1:18" ht="12.75">
      <c r="A3" s="34">
        <f t="shared" si="0"/>
        <v>2</v>
      </c>
      <c r="B3" s="41" t="s">
        <v>100</v>
      </c>
      <c r="C3" s="36">
        <f aca="true" t="shared" si="10" ref="C3:C16">IF(ISBLANK(D3),"",D3+TIMEVALUE("18:50"))</f>
        <v>0.7982638888888889</v>
      </c>
      <c r="D3" s="37">
        <v>0.013541666666666667</v>
      </c>
      <c r="E3" s="38">
        <v>0.017118055555555556</v>
      </c>
      <c r="F3" s="39">
        <f>IF(E3="dnf","dnf",IF(ISBLANK(E3),"",E3-D3))</f>
        <v>0.0035763888888888894</v>
      </c>
      <c r="G3" s="34">
        <f t="shared" si="2"/>
        <v>4</v>
      </c>
      <c r="H3" s="38">
        <v>0.041574074074074076</v>
      </c>
      <c r="I3" s="39">
        <f>IF(H3="dnf","dnf",IF(ISBLANK(H3),"",H3-E3))</f>
        <v>0.02445601851851852</v>
      </c>
      <c r="J3" s="34">
        <f t="shared" si="4"/>
        <v>8</v>
      </c>
      <c r="K3" s="38">
        <v>0.05400462962962963</v>
      </c>
      <c r="L3" s="39">
        <f>IF(K3="dnf","dnf",IF(ISBLANK(K3),"",K3-H3))</f>
        <v>0.012430555555555556</v>
      </c>
      <c r="M3" s="34">
        <f t="shared" si="6"/>
        <v>2</v>
      </c>
      <c r="N3" s="39">
        <f>IF(K3="dnf","dnf",IF(ISBLANK(K3),"",F3+I3+L3))</f>
        <v>0.040462962962962964</v>
      </c>
      <c r="O3" s="34">
        <f t="shared" si="8"/>
        <v>7</v>
      </c>
      <c r="P3" s="40" t="str">
        <f>B3</f>
        <v>Martin Dunmore</v>
      </c>
      <c r="Q3" s="33">
        <v>1</v>
      </c>
      <c r="R3" s="33"/>
    </row>
    <row r="4" spans="1:18" ht="12.75">
      <c r="A4" s="34">
        <f t="shared" si="0"/>
        <v>3</v>
      </c>
      <c r="B4" s="42" t="s">
        <v>31</v>
      </c>
      <c r="C4" s="36">
        <f t="shared" si="10"/>
        <v>0.7998842592592592</v>
      </c>
      <c r="D4" s="37">
        <v>0.015162037037037036</v>
      </c>
      <c r="E4" s="38">
        <v>0.019050925925925926</v>
      </c>
      <c r="F4" s="39">
        <f t="shared" si="1"/>
        <v>0.0038888888888888896</v>
      </c>
      <c r="G4" s="34">
        <f t="shared" si="2"/>
        <v>7</v>
      </c>
      <c r="H4" s="38">
        <v>0.04144675925925926</v>
      </c>
      <c r="I4" s="39">
        <f t="shared" si="3"/>
        <v>0.022395833333333334</v>
      </c>
      <c r="J4" s="34">
        <f t="shared" si="4"/>
        <v>6</v>
      </c>
      <c r="K4" s="38">
        <v>0.054733796296296294</v>
      </c>
      <c r="L4" s="39">
        <f t="shared" si="5"/>
        <v>0.013287037037037035</v>
      </c>
      <c r="M4" s="34">
        <f t="shared" si="6"/>
        <v>5</v>
      </c>
      <c r="N4" s="39">
        <f t="shared" si="7"/>
        <v>0.03957175925925926</v>
      </c>
      <c r="O4" s="34">
        <f t="shared" si="8"/>
        <v>4</v>
      </c>
      <c r="P4" s="40" t="str">
        <f t="shared" si="9"/>
        <v>John Clements</v>
      </c>
      <c r="Q4" s="33">
        <v>1</v>
      </c>
      <c r="R4" s="33"/>
    </row>
    <row r="5" spans="1:18" ht="12.75">
      <c r="A5" s="34">
        <f t="shared" si="0"/>
        <v>4</v>
      </c>
      <c r="B5" s="35" t="s">
        <v>21</v>
      </c>
      <c r="C5" s="36">
        <f>IF(ISBLANK(D5),"",D5+TIMEVALUE("18:50"))</f>
        <v>0.8034722222222223</v>
      </c>
      <c r="D5" s="37">
        <v>0.01875</v>
      </c>
      <c r="E5" s="38">
        <v>0.02225694444444444</v>
      </c>
      <c r="F5" s="39">
        <f t="shared" si="1"/>
        <v>0.003506944444444441</v>
      </c>
      <c r="G5" s="34">
        <f t="shared" si="2"/>
        <v>3</v>
      </c>
      <c r="H5" s="38">
        <v>0.043356481481481475</v>
      </c>
      <c r="I5" s="39">
        <f t="shared" si="3"/>
        <v>0.021099537037037035</v>
      </c>
      <c r="J5" s="34">
        <f t="shared" si="4"/>
        <v>1</v>
      </c>
      <c r="K5" s="38">
        <v>0.05506944444444445</v>
      </c>
      <c r="L5" s="39">
        <f t="shared" si="5"/>
        <v>0.011712962962962974</v>
      </c>
      <c r="M5" s="34">
        <f t="shared" si="6"/>
        <v>1</v>
      </c>
      <c r="N5" s="39">
        <f t="shared" si="7"/>
        <v>0.036319444444444446</v>
      </c>
      <c r="O5" s="34">
        <f t="shared" si="8"/>
        <v>1</v>
      </c>
      <c r="P5" s="40" t="str">
        <f t="shared" si="9"/>
        <v>Crispin Hetherington</v>
      </c>
      <c r="Q5" s="33">
        <v>1</v>
      </c>
      <c r="R5" s="33"/>
    </row>
    <row r="6" spans="1:18" ht="12.75">
      <c r="A6" s="34">
        <f t="shared" si="0"/>
        <v>5</v>
      </c>
      <c r="B6" s="35" t="s">
        <v>107</v>
      </c>
      <c r="C6" s="36">
        <f t="shared" si="10"/>
        <v>0.790625</v>
      </c>
      <c r="D6" s="37">
        <v>0.005902777777777778</v>
      </c>
      <c r="E6" s="38">
        <v>0.01076388888888889</v>
      </c>
      <c r="F6" s="39">
        <f t="shared" si="1"/>
        <v>0.004861111111111113</v>
      </c>
      <c r="G6" s="34">
        <f t="shared" si="2"/>
        <v>14</v>
      </c>
      <c r="H6" s="38">
        <v>0.03819444444444444</v>
      </c>
      <c r="I6" s="39">
        <f t="shared" si="3"/>
        <v>0.02743055555555555</v>
      </c>
      <c r="J6" s="34">
        <f t="shared" si="4"/>
        <v>13</v>
      </c>
      <c r="K6" s="38">
        <v>0.05527777777777778</v>
      </c>
      <c r="L6" s="39">
        <f t="shared" si="5"/>
        <v>0.01708333333333334</v>
      </c>
      <c r="M6" s="34">
        <f t="shared" si="6"/>
        <v>13</v>
      </c>
      <c r="N6" s="39">
        <f t="shared" si="7"/>
        <v>0.049375</v>
      </c>
      <c r="O6" s="34">
        <f t="shared" si="8"/>
        <v>13</v>
      </c>
      <c r="P6" s="40" t="str">
        <f t="shared" si="9"/>
        <v>Vincci Lau</v>
      </c>
      <c r="Q6" s="33">
        <v>1</v>
      </c>
      <c r="R6" s="33"/>
    </row>
    <row r="7" spans="1:18" ht="12.75">
      <c r="A7" s="34">
        <f t="shared" si="0"/>
        <v>6</v>
      </c>
      <c r="B7" s="35" t="s">
        <v>71</v>
      </c>
      <c r="C7" s="36">
        <f>IF(ISBLANK(D7),"",D7+TIMEVALUE("18:50"))</f>
        <v>0.8018518518518518</v>
      </c>
      <c r="D7" s="37">
        <v>0.01712962962962963</v>
      </c>
      <c r="E7" s="38">
        <v>0.020625</v>
      </c>
      <c r="F7" s="39">
        <f>IF(E7="dnf","dnf",IF(ISBLANK(E7),"",E7-D7))</f>
        <v>0.003495370370370371</v>
      </c>
      <c r="G7" s="34">
        <f t="shared" si="2"/>
        <v>1</v>
      </c>
      <c r="H7" s="38">
        <v>0.042395833333333334</v>
      </c>
      <c r="I7" s="39">
        <f>IF(H7="dnf","dnf",IF(ISBLANK(H7),"",H7-E7))</f>
        <v>0.021770833333333333</v>
      </c>
      <c r="J7" s="34">
        <f t="shared" si="4"/>
        <v>3</v>
      </c>
      <c r="K7" s="38">
        <v>0.05557870370370371</v>
      </c>
      <c r="L7" s="39">
        <f>IF(K7="dnf","dnf",IF(ISBLANK(K7),"",K7-H7))</f>
        <v>0.013182870370370373</v>
      </c>
      <c r="M7" s="34">
        <f t="shared" si="6"/>
        <v>4</v>
      </c>
      <c r="N7" s="39">
        <f>IF(K7="dnf","dnf",IF(ISBLANK(K7),"",F7+I7+L7))</f>
        <v>0.03844907407407408</v>
      </c>
      <c r="O7" s="34">
        <f t="shared" si="8"/>
        <v>3</v>
      </c>
      <c r="P7" s="40" t="str">
        <f>B7</f>
        <v>Ollie Bates</v>
      </c>
      <c r="Q7" s="33">
        <v>1</v>
      </c>
      <c r="R7" s="33"/>
    </row>
    <row r="8" spans="1:18" ht="12.75">
      <c r="A8" s="34">
        <f t="shared" si="0"/>
        <v>7</v>
      </c>
      <c r="B8" s="35" t="s">
        <v>17</v>
      </c>
      <c r="C8" s="36">
        <f t="shared" si="10"/>
        <v>0.7993055555555555</v>
      </c>
      <c r="D8" s="37">
        <v>0.014583333333333332</v>
      </c>
      <c r="E8" s="38">
        <v>0.018726851851851852</v>
      </c>
      <c r="F8" s="39">
        <f t="shared" si="1"/>
        <v>0.00414351851851852</v>
      </c>
      <c r="G8" s="34">
        <f t="shared" si="2"/>
        <v>10</v>
      </c>
      <c r="H8" s="38">
        <v>0.04142361111111111</v>
      </c>
      <c r="I8" s="39">
        <f t="shared" si="3"/>
        <v>0.02269675925925926</v>
      </c>
      <c r="J8" s="34">
        <f t="shared" si="4"/>
        <v>7</v>
      </c>
      <c r="K8" s="38">
        <v>0.055636574074074074</v>
      </c>
      <c r="L8" s="39">
        <f t="shared" si="5"/>
        <v>0.014212962962962962</v>
      </c>
      <c r="M8" s="34">
        <f t="shared" si="6"/>
        <v>8</v>
      </c>
      <c r="N8" s="39">
        <f t="shared" si="7"/>
        <v>0.041053240740740744</v>
      </c>
      <c r="O8" s="34">
        <f t="shared" si="8"/>
        <v>8</v>
      </c>
      <c r="P8" s="40" t="str">
        <f t="shared" si="9"/>
        <v>Robert Rickman</v>
      </c>
      <c r="Q8" s="33">
        <v>2</v>
      </c>
      <c r="R8" s="33"/>
    </row>
    <row r="9" spans="1:18" ht="12.75">
      <c r="A9" s="34">
        <f t="shared" si="0"/>
        <v>8</v>
      </c>
      <c r="B9" s="35" t="s">
        <v>102</v>
      </c>
      <c r="C9" s="36">
        <f t="shared" si="10"/>
        <v>0.7861111111111111</v>
      </c>
      <c r="D9" s="37">
        <v>0.001388888888888889</v>
      </c>
      <c r="E9" s="38">
        <v>0.00662037037037037</v>
      </c>
      <c r="F9" s="39">
        <f t="shared" si="1"/>
        <v>0.005231481481481481</v>
      </c>
      <c r="G9" s="34">
        <f t="shared" si="2"/>
        <v>15</v>
      </c>
      <c r="H9" s="38">
        <v>0.03740740740740741</v>
      </c>
      <c r="I9" s="39">
        <f t="shared" si="3"/>
        <v>0.03078703703703704</v>
      </c>
      <c r="J9" s="34">
        <f t="shared" si="4"/>
        <v>14</v>
      </c>
      <c r="K9" s="38">
        <v>0.05569444444444444</v>
      </c>
      <c r="L9" s="39">
        <f t="shared" si="5"/>
        <v>0.018287037037037032</v>
      </c>
      <c r="M9" s="34">
        <f t="shared" si="6"/>
        <v>14</v>
      </c>
      <c r="N9" s="39">
        <f t="shared" si="7"/>
        <v>0.05430555555555555</v>
      </c>
      <c r="O9" s="34">
        <f t="shared" si="8"/>
        <v>14</v>
      </c>
      <c r="P9" s="40" t="str">
        <f t="shared" si="9"/>
        <v>SarahJoy Leitch</v>
      </c>
      <c r="Q9" s="33">
        <v>1</v>
      </c>
      <c r="R9" s="33"/>
    </row>
    <row r="10" spans="1:18" ht="12.75">
      <c r="A10" s="34">
        <f t="shared" si="0"/>
        <v>9</v>
      </c>
      <c r="B10" s="41" t="s">
        <v>40</v>
      </c>
      <c r="C10" s="36">
        <f t="shared" si="10"/>
        <v>0.7962962962962963</v>
      </c>
      <c r="D10" s="37">
        <v>0.011574074074074075</v>
      </c>
      <c r="E10" s="38">
        <v>0.015752314814814813</v>
      </c>
      <c r="F10" s="39">
        <f t="shared" si="1"/>
        <v>0.004178240740740738</v>
      </c>
      <c r="G10" s="34">
        <f t="shared" si="2"/>
        <v>11</v>
      </c>
      <c r="H10" s="38">
        <v>0.0415162037037037</v>
      </c>
      <c r="I10" s="39">
        <f t="shared" si="3"/>
        <v>0.025763888888888888</v>
      </c>
      <c r="J10" s="34">
        <f t="shared" si="4"/>
        <v>10</v>
      </c>
      <c r="K10" s="38">
        <v>0.05596064814814814</v>
      </c>
      <c r="L10" s="39">
        <f t="shared" si="5"/>
        <v>0.01444444444444444</v>
      </c>
      <c r="M10" s="34">
        <f t="shared" si="6"/>
        <v>9</v>
      </c>
      <c r="N10" s="39">
        <f t="shared" si="7"/>
        <v>0.044386574074074064</v>
      </c>
      <c r="O10" s="34">
        <f t="shared" si="8"/>
        <v>10</v>
      </c>
      <c r="P10" s="40" t="str">
        <f t="shared" si="9"/>
        <v>Andrew Gibson</v>
      </c>
      <c r="Q10" s="33">
        <v>1</v>
      </c>
      <c r="R10" s="33"/>
    </row>
    <row r="11" spans="1:18" ht="12.75">
      <c r="A11" s="34">
        <f t="shared" si="0"/>
        <v>10</v>
      </c>
      <c r="B11" s="35" t="s">
        <v>45</v>
      </c>
      <c r="C11" s="36">
        <f t="shared" si="10"/>
        <v>0.8012731481481481</v>
      </c>
      <c r="D11" s="37">
        <v>0.016550925925925924</v>
      </c>
      <c r="E11" s="38">
        <v>0.020196759259259258</v>
      </c>
      <c r="F11" s="39">
        <f t="shared" si="1"/>
        <v>0.0036458333333333343</v>
      </c>
      <c r="G11" s="34">
        <f t="shared" si="2"/>
        <v>5</v>
      </c>
      <c r="H11" s="38">
        <v>0.04252314814814815</v>
      </c>
      <c r="I11" s="39">
        <f t="shared" si="3"/>
        <v>0.022326388888888892</v>
      </c>
      <c r="J11" s="34">
        <f t="shared" si="4"/>
        <v>5</v>
      </c>
      <c r="K11" s="38">
        <v>0.05634259259259259</v>
      </c>
      <c r="L11" s="39">
        <f t="shared" si="5"/>
        <v>0.01381944444444444</v>
      </c>
      <c r="M11" s="34">
        <f t="shared" si="6"/>
        <v>6</v>
      </c>
      <c r="N11" s="39">
        <f t="shared" si="7"/>
        <v>0.03979166666666667</v>
      </c>
      <c r="O11" s="34">
        <f t="shared" si="8"/>
        <v>5</v>
      </c>
      <c r="P11" s="40" t="str">
        <f t="shared" si="9"/>
        <v>Simon Johnson</v>
      </c>
      <c r="Q11" s="33">
        <v>1</v>
      </c>
      <c r="R11" s="33"/>
    </row>
    <row r="12" spans="1:18" ht="12.75">
      <c r="A12" s="34">
        <f t="shared" si="0"/>
        <v>11</v>
      </c>
      <c r="B12" s="35" t="s">
        <v>29</v>
      </c>
      <c r="C12" s="36">
        <f t="shared" si="10"/>
        <v>0.7950231481481481</v>
      </c>
      <c r="D12" s="37">
        <v>0.010300925925925927</v>
      </c>
      <c r="E12" s="38">
        <v>0.014652777777777778</v>
      </c>
      <c r="F12" s="39">
        <f>IF(E12="dnf","dnf",IF(ISBLANK(E12),"",E12-D12))</f>
        <v>0.0043518518518518515</v>
      </c>
      <c r="G12" s="34">
        <f t="shared" si="2"/>
        <v>13</v>
      </c>
      <c r="H12" s="38">
        <v>0.04155092592592593</v>
      </c>
      <c r="I12" s="39">
        <f>IF(H12="dnf","dnf",IF(ISBLANK(H12),"",H12-E12))</f>
        <v>0.02689814814814815</v>
      </c>
      <c r="J12" s="34">
        <f t="shared" si="4"/>
        <v>12</v>
      </c>
      <c r="K12" s="38">
        <v>0.05645833333333333</v>
      </c>
      <c r="L12" s="39">
        <f>IF(K12="dnf","dnf",IF(ISBLANK(K12),"",K12-H12))</f>
        <v>0.014907407407407404</v>
      </c>
      <c r="M12" s="34">
        <f t="shared" si="6"/>
        <v>11</v>
      </c>
      <c r="N12" s="39">
        <f>IF(K12="dnf","dnf",IF(ISBLANK(K12),"",F12+I12+L12))</f>
        <v>0.046157407407407404</v>
      </c>
      <c r="O12" s="34">
        <f t="shared" si="8"/>
        <v>12</v>
      </c>
      <c r="P12" s="40" t="str">
        <f>B12</f>
        <v>Marie-Anne Fischer</v>
      </c>
      <c r="Q12" s="33">
        <v>4</v>
      </c>
      <c r="R12" s="33"/>
    </row>
    <row r="13" spans="1:18" ht="12.75">
      <c r="A13" s="34">
        <f t="shared" si="0"/>
        <v>12</v>
      </c>
      <c r="B13" s="42" t="s">
        <v>19</v>
      </c>
      <c r="C13" s="36">
        <f>IF(ISBLANK(D13),"",D13+TIMEVALUE("18:50"))</f>
        <v>0.8021990740740741</v>
      </c>
      <c r="D13" s="37">
        <v>0.01747685185185185</v>
      </c>
      <c r="E13" s="38">
        <v>0.021203703703703707</v>
      </c>
      <c r="F13" s="39">
        <f>IF(E13="dnf","dnf",IF(ISBLANK(E13),"",E13-D13))</f>
        <v>0.003726851851851856</v>
      </c>
      <c r="G13" s="34">
        <f t="shared" si="2"/>
        <v>6</v>
      </c>
      <c r="H13" s="38">
        <v>0.04296296296296296</v>
      </c>
      <c r="I13" s="39">
        <f>IF(H13="dnf","dnf",IF(ISBLANK(H13),"",H13-E13))</f>
        <v>0.021759259259259253</v>
      </c>
      <c r="J13" s="34">
        <f t="shared" si="4"/>
        <v>2</v>
      </c>
      <c r="K13" s="38">
        <v>0.057476851851851855</v>
      </c>
      <c r="L13" s="39">
        <f>IF(K13="dnf","dnf",IF(ISBLANK(K13),"",K13-H13))</f>
        <v>0.014513888888888896</v>
      </c>
      <c r="M13" s="34">
        <f t="shared" si="6"/>
        <v>10</v>
      </c>
      <c r="N13" s="39">
        <f>IF(K13="dnf","dnf",IF(ISBLANK(K13),"",F13+I13+L13))</f>
        <v>0.04000000000000001</v>
      </c>
      <c r="O13" s="34">
        <f t="shared" si="8"/>
        <v>6</v>
      </c>
      <c r="P13" s="40" t="str">
        <f>B13</f>
        <v>Ben Johnson</v>
      </c>
      <c r="Q13" s="33">
        <v>1</v>
      </c>
      <c r="R13" s="33"/>
    </row>
    <row r="14" spans="1:18" ht="12.75">
      <c r="A14" s="34">
        <f t="shared" si="0"/>
        <v>13</v>
      </c>
      <c r="B14" s="41" t="s">
        <v>48</v>
      </c>
      <c r="C14" s="36">
        <f>IF(ISBLANK(D14),"",D14+TIMEVALUE("18:50"))</f>
        <v>0.8046296296296296</v>
      </c>
      <c r="D14" s="37">
        <v>0.01990740740740741</v>
      </c>
      <c r="E14" s="38">
        <v>0.023402777777777783</v>
      </c>
      <c r="F14" s="39">
        <f>IF(E14="dnf","dnf",IF(ISBLANK(E14),"",E14-D14))</f>
        <v>0.0034953703703703744</v>
      </c>
      <c r="G14" s="34">
        <f t="shared" si="2"/>
        <v>2</v>
      </c>
      <c r="H14" s="38">
        <v>0.04564814814814815</v>
      </c>
      <c r="I14" s="39">
        <f>IF(H14="dnf","dnf",IF(ISBLANK(H14),"",H14-E14))</f>
        <v>0.02224537037037037</v>
      </c>
      <c r="J14" s="34">
        <f t="shared" si="4"/>
        <v>4</v>
      </c>
      <c r="K14" s="38">
        <v>0.05821759259259259</v>
      </c>
      <c r="L14" s="39">
        <f>IF(K14="dnf","dnf",IF(ISBLANK(K14),"",K14-H14))</f>
        <v>0.012569444444444439</v>
      </c>
      <c r="M14" s="34">
        <f t="shared" si="6"/>
        <v>3</v>
      </c>
      <c r="N14" s="39">
        <f>IF(K14="dnf","dnf",IF(ISBLANK(K14),"",F14+I14+L14))</f>
        <v>0.03831018518518518</v>
      </c>
      <c r="O14" s="34">
        <f t="shared" si="8"/>
        <v>2</v>
      </c>
      <c r="P14" s="40" t="str">
        <f>B14</f>
        <v>Dominic Rorke</v>
      </c>
      <c r="Q14" s="33">
        <v>1</v>
      </c>
      <c r="R14" s="33"/>
    </row>
    <row r="15" spans="1:18" ht="12.75">
      <c r="A15" s="34">
        <f t="shared" si="0"/>
        <v>14</v>
      </c>
      <c r="B15" s="35" t="s">
        <v>32</v>
      </c>
      <c r="C15" s="36">
        <f t="shared" si="10"/>
        <v>0.799074074074074</v>
      </c>
      <c r="D15" s="37">
        <v>0.014351851851851852</v>
      </c>
      <c r="E15" s="38">
        <v>0.01855324074074074</v>
      </c>
      <c r="F15" s="39">
        <f>IF(E15="dnf","dnf",IF(ISBLANK(E15),"",E15-D15))</f>
        <v>0.00420138888888889</v>
      </c>
      <c r="G15" s="34">
        <f t="shared" si="2"/>
        <v>12</v>
      </c>
      <c r="H15" s="38">
        <v>0.0435300925925926</v>
      </c>
      <c r="I15" s="39">
        <f>IF(H15="dnf","dnf",IF(ISBLANK(H15),"",H15-E15))</f>
        <v>0.024976851851851858</v>
      </c>
      <c r="J15" s="34">
        <f t="shared" si="4"/>
        <v>9</v>
      </c>
      <c r="K15" s="38">
        <v>0.05922453703703704</v>
      </c>
      <c r="L15" s="39">
        <f>IF(K15="dnf","dnf",IF(ISBLANK(K15),"",K15-H15))</f>
        <v>0.01569444444444444</v>
      </c>
      <c r="M15" s="34">
        <f t="shared" si="6"/>
        <v>12</v>
      </c>
      <c r="N15" s="39">
        <f>IF(K15="dnf","dnf",IF(ISBLANK(K15),"",F15+I15+L15))</f>
        <v>0.04487268518518519</v>
      </c>
      <c r="O15" s="34">
        <f t="shared" si="8"/>
        <v>11</v>
      </c>
      <c r="P15" s="40" t="str">
        <f>B15</f>
        <v>Robbie Phillips</v>
      </c>
      <c r="Q15" s="33">
        <v>1</v>
      </c>
      <c r="R15" s="33"/>
    </row>
    <row r="16" spans="1:18" ht="12.75">
      <c r="A16" s="34" t="str">
        <f>IF(ISBLANK(K16),"",IF(K16="dnf","dnf",RANK(K16,K$2:K$16,1)))</f>
        <v>dnf</v>
      </c>
      <c r="B16" s="42" t="s">
        <v>25</v>
      </c>
      <c r="C16" s="36">
        <f t="shared" si="10"/>
        <v>0.7999999999999999</v>
      </c>
      <c r="D16" s="37">
        <v>0.015277777777777777</v>
      </c>
      <c r="E16" s="38">
        <v>0.019305555555555555</v>
      </c>
      <c r="F16" s="39">
        <f>IF(E16="dnf","dnf",IF(ISBLANK(E16),"",E16-D16))</f>
        <v>0.004027777777777778</v>
      </c>
      <c r="G16" s="34">
        <f t="shared" si="2"/>
        <v>9</v>
      </c>
      <c r="H16" s="38" t="s">
        <v>12</v>
      </c>
      <c r="I16" s="39" t="str">
        <f>IF(H16="dnf","dnf",IF(ISBLANK(H16),"",H16-E16))</f>
        <v>dnf</v>
      </c>
      <c r="J16" s="34" t="str">
        <f t="shared" si="4"/>
        <v>dnf</v>
      </c>
      <c r="K16" s="38" t="s">
        <v>12</v>
      </c>
      <c r="L16" s="39" t="str">
        <f>IF(K16="dnf","dnf",IF(ISBLANK(K16),"",K16-H16))</f>
        <v>dnf</v>
      </c>
      <c r="M16" s="34" t="str">
        <f t="shared" si="6"/>
        <v>dnf</v>
      </c>
      <c r="N16" s="39" t="str">
        <f>IF(K16="dnf","dnf",IF(ISBLANK(K16),"",F16+I16+L16))</f>
        <v>dnf</v>
      </c>
      <c r="O16" s="34" t="str">
        <f t="shared" si="8"/>
        <v>dnf</v>
      </c>
      <c r="P16" s="40" t="str">
        <f>B16</f>
        <v>James McLaughlin</v>
      </c>
      <c r="Q16" s="33"/>
      <c r="R16" s="33"/>
    </row>
    <row r="17" spans="1:18" ht="12.75">
      <c r="A17" s="33"/>
      <c r="B17" s="33"/>
      <c r="C17" s="3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33"/>
      <c r="Q17" s="33"/>
      <c r="R17" s="33"/>
    </row>
  </sheetData>
  <conditionalFormatting sqref="F2:F16 I2:I16 L2:L16 N2:N16">
    <cfRule type="expression" priority="1" dxfId="0" stopIfTrue="1">
      <formula>G2=1</formula>
    </cfRule>
  </conditionalFormatting>
  <printOptions/>
  <pageMargins left="0.75" right="0.75" top="0.31" bottom="0.5" header="0.5" footer="0.5"/>
  <pageSetup horizontalDpi="600" verticalDpi="600" orientation="landscape" paperSize="9" scale="11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6" ht="12.7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9" t="s">
        <v>11</v>
      </c>
      <c r="P1" s="18" t="s">
        <v>1</v>
      </c>
    </row>
    <row r="2" spans="1:16" ht="12.75">
      <c r="A2" s="21">
        <f aca="true" t="shared" si="0" ref="A2:A12">O2</f>
        <v>1</v>
      </c>
      <c r="B2" s="23" t="s">
        <v>30</v>
      </c>
      <c r="C2" s="20">
        <v>8</v>
      </c>
      <c r="D2" s="5">
        <f aca="true" t="shared" si="1" ref="D2:D12">IF(ISBLANK($C2),"",TIMEVALUE("0:1")*C2)</f>
        <v>0.005555555555555556</v>
      </c>
      <c r="E2" s="5">
        <v>0.009305555555555555</v>
      </c>
      <c r="F2" s="22">
        <f aca="true" t="shared" si="2" ref="F2:F12">IF(E2="dnf","dnf",IF(ISBLANK(E2),"",E2-D2))</f>
        <v>0.003749999999999999</v>
      </c>
      <c r="G2" s="21">
        <f aca="true" t="shared" si="3" ref="G2:G12">IF(ISBLANK(E2),"",IF(E2="dnf","dnf",RANK(F2,F$2:F$12,1)))</f>
        <v>4</v>
      </c>
      <c r="H2" s="5">
        <v>0.031608796296296295</v>
      </c>
      <c r="I2" s="22">
        <f aca="true" t="shared" si="4" ref="I2:I12">IF(H2="dnf","dnf",IF(ISBLANK(H2),"",H2-E2))</f>
        <v>0.02230324074074074</v>
      </c>
      <c r="J2" s="21">
        <f aca="true" t="shared" si="5" ref="J2:J12">IF(ISBLANK(H2),"",IF(H2="dnf","dnf",RANK(I2,I$2:I$12,1)))</f>
        <v>1</v>
      </c>
      <c r="K2" s="5">
        <v>0.04511574074074074</v>
      </c>
      <c r="L2" s="22">
        <f aca="true" t="shared" si="6" ref="L2:L12">IF(K2="dnf","dnf",IF(ISBLANK(K2),"",K2-H2))</f>
        <v>0.013506944444444446</v>
      </c>
      <c r="M2" s="21">
        <f aca="true" t="shared" si="7" ref="M2:M12">IF(ISBLANK(K2),"",IF(K2="dnf","dnf",RANK(L2,L$2:L$12,1)))</f>
        <v>2</v>
      </c>
      <c r="N2" s="22">
        <f aca="true" t="shared" si="8" ref="N2:N12">IF(K2="dnf","dnf",IF(ISBLANK(K2),"",F2+I2+L2))</f>
        <v>0.039560185185185184</v>
      </c>
      <c r="O2" s="21">
        <f aca="true" t="shared" si="9" ref="O2:O12">IF(ISBLANK(M2),"",IF(M2="dnf","dnf",RANK(N2,N$2:N$12,1)))</f>
        <v>1</v>
      </c>
      <c r="P2" s="23" t="str">
        <f aca="true" t="shared" si="10" ref="P2:P12">B2</f>
        <v>Sophie Whitworth</v>
      </c>
    </row>
    <row r="3" spans="1:16" ht="12.75">
      <c r="A3" s="21">
        <f t="shared" si="0"/>
        <v>2</v>
      </c>
      <c r="B3" s="23" t="s">
        <v>25</v>
      </c>
      <c r="C3" s="20">
        <v>7</v>
      </c>
      <c r="D3" s="5">
        <f t="shared" si="1"/>
        <v>0.004861111111111111</v>
      </c>
      <c r="E3" s="5">
        <v>0.008483796296296297</v>
      </c>
      <c r="F3" s="22">
        <f t="shared" si="2"/>
        <v>0.0036226851851851854</v>
      </c>
      <c r="G3" s="21">
        <f t="shared" si="3"/>
        <v>2</v>
      </c>
      <c r="H3" s="5">
        <v>0.031481481481481485</v>
      </c>
      <c r="I3" s="22">
        <f t="shared" si="4"/>
        <v>0.02299768518518519</v>
      </c>
      <c r="J3" s="21">
        <f t="shared" si="5"/>
        <v>6</v>
      </c>
      <c r="K3" s="5">
        <v>0.04518518518518519</v>
      </c>
      <c r="L3" s="22">
        <f t="shared" si="6"/>
        <v>0.013703703703703704</v>
      </c>
      <c r="M3" s="21">
        <f t="shared" si="7"/>
        <v>3</v>
      </c>
      <c r="N3" s="22">
        <f t="shared" si="8"/>
        <v>0.04032407407407408</v>
      </c>
      <c r="O3" s="21">
        <f t="shared" si="9"/>
        <v>2</v>
      </c>
      <c r="P3" s="23" t="str">
        <f t="shared" si="10"/>
        <v>James McLaughlin</v>
      </c>
    </row>
    <row r="4" spans="1:16" ht="12.75">
      <c r="A4" s="21">
        <f t="shared" si="0"/>
        <v>3</v>
      </c>
      <c r="B4" s="23" t="s">
        <v>31</v>
      </c>
      <c r="C4" s="20">
        <v>8</v>
      </c>
      <c r="D4" s="5">
        <f t="shared" si="1"/>
        <v>0.005555555555555556</v>
      </c>
      <c r="E4" s="5">
        <v>0.009421296296296296</v>
      </c>
      <c r="F4" s="22">
        <f t="shared" si="2"/>
        <v>0.00386574074074074</v>
      </c>
      <c r="G4" s="21">
        <f t="shared" si="3"/>
        <v>5</v>
      </c>
      <c r="H4" s="5">
        <v>0.03203703703703704</v>
      </c>
      <c r="I4" s="22">
        <f t="shared" si="4"/>
        <v>0.022615740740740742</v>
      </c>
      <c r="J4" s="21">
        <f t="shared" si="5"/>
        <v>2</v>
      </c>
      <c r="K4" s="5">
        <v>0.04626157407407407</v>
      </c>
      <c r="L4" s="22">
        <f t="shared" si="6"/>
        <v>0.014224537037037036</v>
      </c>
      <c r="M4" s="21">
        <f t="shared" si="7"/>
        <v>4</v>
      </c>
      <c r="N4" s="22">
        <f t="shared" si="8"/>
        <v>0.040706018518518516</v>
      </c>
      <c r="O4" s="21">
        <f t="shared" si="9"/>
        <v>3</v>
      </c>
      <c r="P4" s="23" t="str">
        <f t="shared" si="10"/>
        <v>John Clements</v>
      </c>
    </row>
    <row r="5" spans="1:16" ht="12.75">
      <c r="A5" s="21">
        <f t="shared" si="0"/>
        <v>4</v>
      </c>
      <c r="B5" s="23" t="s">
        <v>53</v>
      </c>
      <c r="C5" s="20">
        <v>7</v>
      </c>
      <c r="D5" s="5">
        <f t="shared" si="1"/>
        <v>0.004861111111111111</v>
      </c>
      <c r="E5" s="5">
        <v>0.008472222222222221</v>
      </c>
      <c r="F5" s="22">
        <f t="shared" si="2"/>
        <v>0.00361111111111111</v>
      </c>
      <c r="G5" s="21">
        <f t="shared" si="3"/>
        <v>1</v>
      </c>
      <c r="H5" s="5">
        <v>0.03269675925925926</v>
      </c>
      <c r="I5" s="22">
        <f t="shared" si="4"/>
        <v>0.024224537037037037</v>
      </c>
      <c r="J5" s="21">
        <f t="shared" si="5"/>
        <v>7</v>
      </c>
      <c r="K5" s="5">
        <v>0.04591435185185185</v>
      </c>
      <c r="L5" s="22">
        <f t="shared" si="6"/>
        <v>0.013217592592592593</v>
      </c>
      <c r="M5" s="21">
        <f t="shared" si="7"/>
        <v>1</v>
      </c>
      <c r="N5" s="22">
        <f t="shared" si="8"/>
        <v>0.04105324074074074</v>
      </c>
      <c r="O5" s="21">
        <f t="shared" si="9"/>
        <v>4</v>
      </c>
      <c r="P5" s="23" t="str">
        <f t="shared" si="10"/>
        <v>David Burton (g)</v>
      </c>
    </row>
    <row r="6" spans="1:16" ht="12.75">
      <c r="A6" s="21">
        <f t="shared" si="0"/>
        <v>5</v>
      </c>
      <c r="B6" s="23" t="s">
        <v>32</v>
      </c>
      <c r="C6" s="20">
        <v>4</v>
      </c>
      <c r="D6" s="5">
        <f t="shared" si="1"/>
        <v>0.002777777777777778</v>
      </c>
      <c r="E6" s="5">
        <v>0.006689814814814814</v>
      </c>
      <c r="F6" s="22">
        <f t="shared" si="2"/>
        <v>0.003912037037037037</v>
      </c>
      <c r="G6" s="21">
        <f t="shared" si="3"/>
        <v>6</v>
      </c>
      <c r="H6" s="5">
        <v>0.029675925925925925</v>
      </c>
      <c r="I6" s="22">
        <f t="shared" si="4"/>
        <v>0.02298611111111111</v>
      </c>
      <c r="J6" s="21">
        <f t="shared" si="5"/>
        <v>5</v>
      </c>
      <c r="K6" s="5">
        <v>0.04407407407407407</v>
      </c>
      <c r="L6" s="22">
        <f t="shared" si="6"/>
        <v>0.014398148148148146</v>
      </c>
      <c r="M6" s="21">
        <f t="shared" si="7"/>
        <v>6</v>
      </c>
      <c r="N6" s="22">
        <f t="shared" si="8"/>
        <v>0.04129629629629629</v>
      </c>
      <c r="O6" s="21">
        <f t="shared" si="9"/>
        <v>5</v>
      </c>
      <c r="P6" s="23" t="str">
        <f t="shared" si="10"/>
        <v>Robbie Phillips</v>
      </c>
    </row>
    <row r="7" spans="1:16" ht="12.75">
      <c r="A7" s="21">
        <f t="shared" si="0"/>
        <v>6</v>
      </c>
      <c r="B7" s="23" t="s">
        <v>14</v>
      </c>
      <c r="C7" s="20">
        <v>7</v>
      </c>
      <c r="D7" s="5">
        <f t="shared" si="1"/>
        <v>0.004861111111111111</v>
      </c>
      <c r="E7" s="5">
        <v>0.008819444444444444</v>
      </c>
      <c r="F7" s="22">
        <f t="shared" si="2"/>
        <v>0.003958333333333333</v>
      </c>
      <c r="G7" s="21">
        <f t="shared" si="3"/>
        <v>7</v>
      </c>
      <c r="H7" s="5">
        <v>0.03167824074074074</v>
      </c>
      <c r="I7" s="22">
        <f t="shared" si="4"/>
        <v>0.0228587962962963</v>
      </c>
      <c r="J7" s="21">
        <f t="shared" si="5"/>
        <v>4</v>
      </c>
      <c r="K7" s="5">
        <v>0.046238425925925926</v>
      </c>
      <c r="L7" s="22">
        <f t="shared" si="6"/>
        <v>0.014560185185185183</v>
      </c>
      <c r="M7" s="21">
        <f t="shared" si="7"/>
        <v>7</v>
      </c>
      <c r="N7" s="22">
        <f t="shared" si="8"/>
        <v>0.04137731481481482</v>
      </c>
      <c r="O7" s="21">
        <f t="shared" si="9"/>
        <v>6</v>
      </c>
      <c r="P7" s="23" t="str">
        <f t="shared" si="10"/>
        <v>Mike Dunmore</v>
      </c>
    </row>
    <row r="8" spans="1:16" ht="12.75">
      <c r="A8" s="21">
        <f t="shared" si="0"/>
        <v>7</v>
      </c>
      <c r="B8" s="23" t="s">
        <v>54</v>
      </c>
      <c r="C8" s="20">
        <v>4</v>
      </c>
      <c r="D8" s="5">
        <f t="shared" si="1"/>
        <v>0.002777777777777778</v>
      </c>
      <c r="E8" s="5">
        <v>0.006828703703703704</v>
      </c>
      <c r="F8" s="22">
        <f t="shared" si="2"/>
        <v>0.004050925925925927</v>
      </c>
      <c r="G8" s="21">
        <f t="shared" si="3"/>
        <v>8</v>
      </c>
      <c r="H8" s="5">
        <v>0.03140046296296296</v>
      </c>
      <c r="I8" s="22">
        <f t="shared" si="4"/>
        <v>0.02457175925925926</v>
      </c>
      <c r="J8" s="21">
        <f t="shared" si="5"/>
        <v>8</v>
      </c>
      <c r="K8" s="5">
        <v>0.045787037037037036</v>
      </c>
      <c r="L8" s="22">
        <f t="shared" si="6"/>
        <v>0.014386574074074072</v>
      </c>
      <c r="M8" s="21">
        <f t="shared" si="7"/>
        <v>5</v>
      </c>
      <c r="N8" s="22">
        <f t="shared" si="8"/>
        <v>0.04300925925925926</v>
      </c>
      <c r="O8" s="21">
        <f t="shared" si="9"/>
        <v>7</v>
      </c>
      <c r="P8" s="23" t="str">
        <f t="shared" si="10"/>
        <v>Frank Bailey (g)</v>
      </c>
    </row>
    <row r="9" spans="1:16" ht="12.75">
      <c r="A9" s="21">
        <f t="shared" si="0"/>
        <v>8</v>
      </c>
      <c r="B9" s="23" t="s">
        <v>60</v>
      </c>
      <c r="C9" s="20">
        <v>0</v>
      </c>
      <c r="D9" s="5">
        <f t="shared" si="1"/>
        <v>0</v>
      </c>
      <c r="E9" s="5">
        <v>0.005555555555555556</v>
      </c>
      <c r="F9" s="22">
        <f t="shared" si="2"/>
        <v>0.005555555555555556</v>
      </c>
      <c r="G9" s="21">
        <f t="shared" si="3"/>
        <v>10</v>
      </c>
      <c r="H9" s="5">
        <v>0.033310185185185186</v>
      </c>
      <c r="I9" s="22">
        <f t="shared" si="4"/>
        <v>0.02775462962962963</v>
      </c>
      <c r="J9" s="21">
        <f t="shared" si="5"/>
        <v>9</v>
      </c>
      <c r="K9" s="5">
        <v>0.054375</v>
      </c>
      <c r="L9" s="22">
        <f t="shared" si="6"/>
        <v>0.021064814814814814</v>
      </c>
      <c r="M9" s="21">
        <f t="shared" si="7"/>
        <v>8</v>
      </c>
      <c r="N9" s="22">
        <f t="shared" si="8"/>
        <v>0.054375</v>
      </c>
      <c r="O9" s="21">
        <f t="shared" si="9"/>
        <v>8</v>
      </c>
      <c r="P9" s="23" t="str">
        <f t="shared" si="10"/>
        <v>Rachel Sandford (g)</v>
      </c>
    </row>
    <row r="10" spans="1:16" ht="12.75">
      <c r="A10" s="21" t="str">
        <f t="shared" si="0"/>
        <v>dnf</v>
      </c>
      <c r="B10" s="23" t="s">
        <v>33</v>
      </c>
      <c r="C10" s="20">
        <v>0</v>
      </c>
      <c r="D10" s="5">
        <f t="shared" si="1"/>
        <v>0</v>
      </c>
      <c r="E10" s="5">
        <v>0.005555555555555556</v>
      </c>
      <c r="F10" s="22">
        <f t="shared" si="2"/>
        <v>0.005555555555555556</v>
      </c>
      <c r="G10" s="21">
        <f t="shared" si="3"/>
        <v>10</v>
      </c>
      <c r="H10" s="5">
        <v>0.03332175925925926</v>
      </c>
      <c r="I10" s="22">
        <f t="shared" si="4"/>
        <v>0.027766203703703703</v>
      </c>
      <c r="J10" s="21">
        <f t="shared" si="5"/>
        <v>10</v>
      </c>
      <c r="K10" s="5" t="s">
        <v>12</v>
      </c>
      <c r="L10" s="22" t="str">
        <f t="shared" si="6"/>
        <v>dnf</v>
      </c>
      <c r="M10" s="21" t="str">
        <f t="shared" si="7"/>
        <v>dnf</v>
      </c>
      <c r="N10" s="22" t="str">
        <f t="shared" si="8"/>
        <v>dnf</v>
      </c>
      <c r="O10" s="21" t="str">
        <f t="shared" si="9"/>
        <v>dnf</v>
      </c>
      <c r="P10" s="23" t="str">
        <f t="shared" si="10"/>
        <v>Sarah</v>
      </c>
    </row>
    <row r="11" spans="1:16" ht="12.75">
      <c r="A11" s="21" t="str">
        <f t="shared" si="0"/>
        <v>dnf</v>
      </c>
      <c r="B11" s="23" t="s">
        <v>34</v>
      </c>
      <c r="C11" s="20">
        <v>4</v>
      </c>
      <c r="D11" s="5">
        <f t="shared" si="1"/>
        <v>0.002777777777777778</v>
      </c>
      <c r="E11" s="5">
        <v>0.007025462962962963</v>
      </c>
      <c r="F11" s="22">
        <f t="shared" si="2"/>
        <v>0.004247685185185186</v>
      </c>
      <c r="G11" s="21">
        <f t="shared" si="3"/>
        <v>9</v>
      </c>
      <c r="H11" s="5">
        <v>0.029768518518518517</v>
      </c>
      <c r="I11" s="22">
        <f t="shared" si="4"/>
        <v>0.022743055555555555</v>
      </c>
      <c r="J11" s="21">
        <f t="shared" si="5"/>
        <v>3</v>
      </c>
      <c r="K11" s="5" t="s">
        <v>12</v>
      </c>
      <c r="L11" s="22" t="str">
        <f t="shared" si="6"/>
        <v>dnf</v>
      </c>
      <c r="M11" s="21" t="str">
        <f t="shared" si="7"/>
        <v>dnf</v>
      </c>
      <c r="N11" s="22" t="str">
        <f t="shared" si="8"/>
        <v>dnf</v>
      </c>
      <c r="O11" s="21" t="str">
        <f t="shared" si="9"/>
        <v>dnf</v>
      </c>
      <c r="P11" s="23" t="str">
        <f t="shared" si="10"/>
        <v>Mike Whitworth</v>
      </c>
    </row>
    <row r="12" spans="1:16" ht="12.75">
      <c r="A12" s="21" t="str">
        <f t="shared" si="0"/>
        <v>dnf</v>
      </c>
      <c r="B12" s="23" t="s">
        <v>19</v>
      </c>
      <c r="C12" s="20">
        <v>8</v>
      </c>
      <c r="D12" s="5">
        <f t="shared" si="1"/>
        <v>0.005555555555555556</v>
      </c>
      <c r="E12" s="5">
        <v>0.009282407407407408</v>
      </c>
      <c r="F12" s="22">
        <f t="shared" si="2"/>
        <v>0.003726851851851852</v>
      </c>
      <c r="G12" s="21">
        <f t="shared" si="3"/>
        <v>3</v>
      </c>
      <c r="H12" s="5" t="s">
        <v>12</v>
      </c>
      <c r="I12" s="22" t="str">
        <f t="shared" si="4"/>
        <v>dnf</v>
      </c>
      <c r="J12" s="21" t="str">
        <f t="shared" si="5"/>
        <v>dnf</v>
      </c>
      <c r="K12" s="5" t="s">
        <v>12</v>
      </c>
      <c r="L12" s="22" t="str">
        <f t="shared" si="6"/>
        <v>dnf</v>
      </c>
      <c r="M12" s="21" t="str">
        <f t="shared" si="7"/>
        <v>dnf</v>
      </c>
      <c r="N12" s="22" t="str">
        <f t="shared" si="8"/>
        <v>dnf</v>
      </c>
      <c r="O12" s="21" t="str">
        <f t="shared" si="9"/>
        <v>dnf</v>
      </c>
      <c r="P12" s="23" t="str">
        <f t="shared" si="10"/>
        <v>Ben Johnson</v>
      </c>
    </row>
  </sheetData>
  <conditionalFormatting sqref="F2:F12 I2:I12 L2:L12 N2:N12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6" ht="12.7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9" t="s">
        <v>11</v>
      </c>
      <c r="P1" s="18" t="s">
        <v>1</v>
      </c>
    </row>
    <row r="2" spans="1:16" ht="12.75">
      <c r="A2" s="21">
        <f aca="true" t="shared" si="0" ref="A2:A26">O2</f>
        <v>1</v>
      </c>
      <c r="B2" s="23" t="s">
        <v>48</v>
      </c>
      <c r="C2" s="20">
        <v>10</v>
      </c>
      <c r="D2" s="5">
        <f aca="true" t="shared" si="1" ref="D2:D26">IF(ISBLANK($C2),"",TIMEVALUE("0:1")*C2)</f>
        <v>0.006944444444444445</v>
      </c>
      <c r="E2" s="5">
        <v>0.0103125</v>
      </c>
      <c r="F2" s="22">
        <f aca="true" t="shared" si="2" ref="F2:F26">IF(E2="dnf","dnf",IF(ISBLANK(E2),"",E2-D2))</f>
        <v>0.0033680555555555556</v>
      </c>
      <c r="G2" s="21">
        <f aca="true" t="shared" si="3" ref="G2:G26">IF(ISBLANK(E2),"",IF(E2="dnf","dnf",RANK(F2,F$2:F$26,1)))</f>
        <v>2</v>
      </c>
      <c r="H2" s="5">
        <v>0.030601851851851852</v>
      </c>
      <c r="I2" s="22">
        <f aca="true" t="shared" si="4" ref="I2:I26">IF(H2="dnf","dnf",IF(ISBLANK(H2),"",H2-E2))</f>
        <v>0.02028935185185185</v>
      </c>
      <c r="J2" s="21">
        <f aca="true" t="shared" si="5" ref="J2:J26">IF(ISBLANK(H2),"",IF(H2="dnf","dnf",RANK(I2,I$2:I$26,1)))</f>
        <v>3</v>
      </c>
      <c r="K2" s="5">
        <v>0.04238425925925926</v>
      </c>
      <c r="L2" s="22">
        <f aca="true" t="shared" si="6" ref="L2:L26">IF(K2="dnf","dnf",IF(ISBLANK(K2),"",K2-H2))</f>
        <v>0.011782407407407408</v>
      </c>
      <c r="M2" s="21">
        <f aca="true" t="shared" si="7" ref="M2:M26">IF(ISBLANK(K2),"",IF(K2="dnf","dnf",RANK(L2,L$2:L$26,1)))</f>
        <v>1</v>
      </c>
      <c r="N2" s="22">
        <f aca="true" t="shared" si="8" ref="N2:N26">IF(K2="dnf","dnf",IF(ISBLANK(K2),"",F2+I2+L2))</f>
        <v>0.03543981481481481</v>
      </c>
      <c r="O2" s="21">
        <f aca="true" t="shared" si="9" ref="O2:O26">IF(ISBLANK(M2),"",IF(M2="dnf","dnf",RANK(N2,N$2:N$26,1)))</f>
        <v>1</v>
      </c>
      <c r="P2" s="23" t="str">
        <f aca="true" t="shared" si="10" ref="P2:P26">B2</f>
        <v>Dominic Rorke</v>
      </c>
    </row>
    <row r="3" spans="1:16" ht="12.75">
      <c r="A3" s="21">
        <f t="shared" si="0"/>
        <v>2</v>
      </c>
      <c r="B3" s="23" t="s">
        <v>21</v>
      </c>
      <c r="C3" s="20">
        <v>10</v>
      </c>
      <c r="D3" s="5">
        <f t="shared" si="1"/>
        <v>0.006944444444444445</v>
      </c>
      <c r="E3" s="5">
        <v>0.010439814814814813</v>
      </c>
      <c r="F3" s="22">
        <f t="shared" si="2"/>
        <v>0.0034953703703703683</v>
      </c>
      <c r="G3" s="21">
        <f t="shared" si="3"/>
        <v>4</v>
      </c>
      <c r="H3" s="5">
        <v>0.03107638888888889</v>
      </c>
      <c r="I3" s="22">
        <f t="shared" si="4"/>
        <v>0.020636574074074078</v>
      </c>
      <c r="J3" s="21">
        <f t="shared" si="5"/>
        <v>4</v>
      </c>
      <c r="K3" s="5">
        <v>0.0433912037037037</v>
      </c>
      <c r="L3" s="22">
        <f t="shared" si="6"/>
        <v>0.012314814814814813</v>
      </c>
      <c r="M3" s="21">
        <f t="shared" si="7"/>
        <v>2</v>
      </c>
      <c r="N3" s="22">
        <f t="shared" si="8"/>
        <v>0.03644675925925926</v>
      </c>
      <c r="O3" s="21">
        <f t="shared" si="9"/>
        <v>2</v>
      </c>
      <c r="P3" s="23" t="str">
        <f t="shared" si="10"/>
        <v>Crispin Hetherington</v>
      </c>
    </row>
    <row r="4" spans="1:16" ht="12.75">
      <c r="A4" s="21">
        <f t="shared" si="0"/>
        <v>3</v>
      </c>
      <c r="B4" s="23" t="s">
        <v>42</v>
      </c>
      <c r="C4" s="20">
        <v>10</v>
      </c>
      <c r="D4" s="5">
        <f t="shared" si="1"/>
        <v>0.006944444444444445</v>
      </c>
      <c r="E4" s="5">
        <v>0.010486111111111111</v>
      </c>
      <c r="F4" s="22">
        <f t="shared" si="2"/>
        <v>0.003541666666666666</v>
      </c>
      <c r="G4" s="21">
        <f t="shared" si="3"/>
        <v>7</v>
      </c>
      <c r="H4" s="5">
        <v>0.03043981481481482</v>
      </c>
      <c r="I4" s="22">
        <f t="shared" si="4"/>
        <v>0.01995370370370371</v>
      </c>
      <c r="J4" s="21">
        <f t="shared" si="5"/>
        <v>1</v>
      </c>
      <c r="K4" s="5">
        <v>0.04383101851851851</v>
      </c>
      <c r="L4" s="22">
        <f t="shared" si="6"/>
        <v>0.013391203703703693</v>
      </c>
      <c r="M4" s="21">
        <f t="shared" si="7"/>
        <v>7</v>
      </c>
      <c r="N4" s="22">
        <f t="shared" si="8"/>
        <v>0.03688657407407407</v>
      </c>
      <c r="O4" s="21">
        <f t="shared" si="9"/>
        <v>3</v>
      </c>
      <c r="P4" s="23" t="str">
        <f t="shared" si="10"/>
        <v>James Griffiths</v>
      </c>
    </row>
    <row r="5" spans="1:16" ht="12.75">
      <c r="A5" s="21">
        <f t="shared" si="0"/>
        <v>4</v>
      </c>
      <c r="B5" s="23" t="s">
        <v>20</v>
      </c>
      <c r="C5" s="20">
        <v>0</v>
      </c>
      <c r="D5" s="5">
        <f t="shared" si="1"/>
        <v>0</v>
      </c>
      <c r="E5" s="5">
        <v>0.0037384259259259263</v>
      </c>
      <c r="F5" s="22">
        <f t="shared" si="2"/>
        <v>0.0037384259259259263</v>
      </c>
      <c r="G5" s="21">
        <f t="shared" si="3"/>
        <v>12</v>
      </c>
      <c r="H5" s="5">
        <v>0.02372685185185185</v>
      </c>
      <c r="I5" s="22">
        <f t="shared" si="4"/>
        <v>0.019988425925925923</v>
      </c>
      <c r="J5" s="21">
        <f t="shared" si="5"/>
        <v>2</v>
      </c>
      <c r="K5" s="5">
        <v>0.03837962962962963</v>
      </c>
      <c r="L5" s="22">
        <f t="shared" si="6"/>
        <v>0.014652777777777782</v>
      </c>
      <c r="M5" s="21">
        <f t="shared" si="7"/>
        <v>18</v>
      </c>
      <c r="N5" s="22">
        <f t="shared" si="8"/>
        <v>0.03837962962962963</v>
      </c>
      <c r="O5" s="21">
        <f t="shared" si="9"/>
        <v>4</v>
      </c>
      <c r="P5" s="23" t="str">
        <f t="shared" si="10"/>
        <v>Hanno Nickau</v>
      </c>
    </row>
    <row r="6" spans="1:16" ht="12.75">
      <c r="A6" s="21">
        <f t="shared" si="0"/>
        <v>5</v>
      </c>
      <c r="B6" s="23" t="s">
        <v>16</v>
      </c>
      <c r="C6" s="20">
        <v>8</v>
      </c>
      <c r="D6" s="5">
        <f t="shared" si="1"/>
        <v>0.005555555555555556</v>
      </c>
      <c r="E6" s="5">
        <v>0.008935185185185187</v>
      </c>
      <c r="F6" s="22">
        <f t="shared" si="2"/>
        <v>0.003379629629629631</v>
      </c>
      <c r="G6" s="21">
        <f t="shared" si="3"/>
        <v>3</v>
      </c>
      <c r="H6" s="5">
        <v>0.031099537037037037</v>
      </c>
      <c r="I6" s="22">
        <f t="shared" si="4"/>
        <v>0.022164351851851852</v>
      </c>
      <c r="J6" s="21">
        <f t="shared" si="5"/>
        <v>8</v>
      </c>
      <c r="K6" s="5">
        <v>0.043946759259259255</v>
      </c>
      <c r="L6" s="22">
        <f t="shared" si="6"/>
        <v>0.012847222222222218</v>
      </c>
      <c r="M6" s="21">
        <f t="shared" si="7"/>
        <v>4</v>
      </c>
      <c r="N6" s="22">
        <f t="shared" si="8"/>
        <v>0.038391203703703705</v>
      </c>
      <c r="O6" s="21">
        <f t="shared" si="9"/>
        <v>5</v>
      </c>
      <c r="P6" s="23" t="str">
        <f t="shared" si="10"/>
        <v>Ed Morton</v>
      </c>
    </row>
    <row r="7" spans="1:16" ht="12.75">
      <c r="A7" s="21">
        <f t="shared" si="0"/>
        <v>6</v>
      </c>
      <c r="B7" s="23" t="s">
        <v>28</v>
      </c>
      <c r="C7" s="20">
        <v>10</v>
      </c>
      <c r="D7" s="5">
        <f t="shared" si="1"/>
        <v>0.006944444444444445</v>
      </c>
      <c r="E7" s="5">
        <v>0.010462962962962964</v>
      </c>
      <c r="F7" s="22">
        <f t="shared" si="2"/>
        <v>0.003518518518518519</v>
      </c>
      <c r="G7" s="21">
        <f t="shared" si="3"/>
        <v>6</v>
      </c>
      <c r="H7" s="5">
        <v>0.03283564814814815</v>
      </c>
      <c r="I7" s="22">
        <f t="shared" si="4"/>
        <v>0.022372685185185183</v>
      </c>
      <c r="J7" s="21">
        <f t="shared" si="5"/>
        <v>10</v>
      </c>
      <c r="K7" s="5">
        <v>0.04576388888888889</v>
      </c>
      <c r="L7" s="22">
        <f t="shared" si="6"/>
        <v>0.01292824074074074</v>
      </c>
      <c r="M7" s="21">
        <f t="shared" si="7"/>
        <v>5</v>
      </c>
      <c r="N7" s="22">
        <f t="shared" si="8"/>
        <v>0.03881944444444444</v>
      </c>
      <c r="O7" s="21">
        <f t="shared" si="9"/>
        <v>6</v>
      </c>
      <c r="P7" s="23" t="str">
        <f t="shared" si="10"/>
        <v>Andy Sears</v>
      </c>
    </row>
    <row r="8" spans="1:16" ht="12.75">
      <c r="A8" s="21">
        <f t="shared" si="0"/>
        <v>7</v>
      </c>
      <c r="B8" s="23" t="s">
        <v>19</v>
      </c>
      <c r="C8" s="20">
        <v>8</v>
      </c>
      <c r="D8" s="5">
        <f t="shared" si="1"/>
        <v>0.005555555555555556</v>
      </c>
      <c r="E8" s="5">
        <v>0.009166666666666667</v>
      </c>
      <c r="F8" s="22">
        <f t="shared" si="2"/>
        <v>0.003611111111111111</v>
      </c>
      <c r="G8" s="21">
        <f t="shared" si="3"/>
        <v>9</v>
      </c>
      <c r="H8" s="5">
        <v>0.030879629629629632</v>
      </c>
      <c r="I8" s="22">
        <f t="shared" si="4"/>
        <v>0.021712962962962965</v>
      </c>
      <c r="J8" s="21">
        <f t="shared" si="5"/>
        <v>5</v>
      </c>
      <c r="K8" s="5">
        <v>0.04476851851851852</v>
      </c>
      <c r="L8" s="22">
        <f t="shared" si="6"/>
        <v>0.013888888888888888</v>
      </c>
      <c r="M8" s="21">
        <f t="shared" si="7"/>
        <v>9</v>
      </c>
      <c r="N8" s="22">
        <f t="shared" si="8"/>
        <v>0.03921296296296296</v>
      </c>
      <c r="O8" s="21">
        <f t="shared" si="9"/>
        <v>7</v>
      </c>
      <c r="P8" s="23" t="str">
        <f t="shared" si="10"/>
        <v>Ben Johnson</v>
      </c>
    </row>
    <row r="9" spans="1:16" ht="12.75">
      <c r="A9" s="21">
        <f t="shared" si="0"/>
        <v>8</v>
      </c>
      <c r="B9" s="23" t="s">
        <v>27</v>
      </c>
      <c r="C9" s="20">
        <v>8</v>
      </c>
      <c r="D9" s="5">
        <f t="shared" si="1"/>
        <v>0.005555555555555556</v>
      </c>
      <c r="E9" s="5">
        <v>0.008912037037037038</v>
      </c>
      <c r="F9" s="22">
        <f t="shared" si="2"/>
        <v>0.003356481481481482</v>
      </c>
      <c r="G9" s="21">
        <f t="shared" si="3"/>
        <v>1</v>
      </c>
      <c r="H9" s="5">
        <v>0.03241898148148148</v>
      </c>
      <c r="I9" s="22">
        <f t="shared" si="4"/>
        <v>0.02350694444444444</v>
      </c>
      <c r="J9" s="21">
        <f t="shared" si="5"/>
        <v>14</v>
      </c>
      <c r="K9" s="5">
        <v>0.04513888888888889</v>
      </c>
      <c r="L9" s="22">
        <f t="shared" si="6"/>
        <v>0.012719907407407409</v>
      </c>
      <c r="M9" s="21">
        <f t="shared" si="7"/>
        <v>3</v>
      </c>
      <c r="N9" s="22">
        <f t="shared" si="8"/>
        <v>0.03958333333333333</v>
      </c>
      <c r="O9" s="21">
        <f t="shared" si="9"/>
        <v>8</v>
      </c>
      <c r="P9" s="23" t="str">
        <f t="shared" si="10"/>
        <v>Jude Craft</v>
      </c>
    </row>
    <row r="10" spans="1:16" ht="12.75">
      <c r="A10" s="21">
        <f t="shared" si="0"/>
        <v>9</v>
      </c>
      <c r="B10" s="23" t="s">
        <v>17</v>
      </c>
      <c r="C10" s="20">
        <v>5</v>
      </c>
      <c r="D10" s="5">
        <f t="shared" si="1"/>
        <v>0.0034722222222222225</v>
      </c>
      <c r="E10" s="5">
        <v>0.00738425925925926</v>
      </c>
      <c r="F10" s="22">
        <f t="shared" si="2"/>
        <v>0.003912037037037037</v>
      </c>
      <c r="G10" s="21">
        <f t="shared" si="3"/>
        <v>19</v>
      </c>
      <c r="H10" s="5">
        <v>0.029652777777777778</v>
      </c>
      <c r="I10" s="22">
        <f t="shared" si="4"/>
        <v>0.022268518518518517</v>
      </c>
      <c r="J10" s="21">
        <f t="shared" si="5"/>
        <v>9</v>
      </c>
      <c r="K10" s="5">
        <v>0.04375</v>
      </c>
      <c r="L10" s="22">
        <f t="shared" si="6"/>
        <v>0.01409722222222222</v>
      </c>
      <c r="M10" s="21">
        <f t="shared" si="7"/>
        <v>10</v>
      </c>
      <c r="N10" s="22">
        <f t="shared" si="8"/>
        <v>0.04027777777777777</v>
      </c>
      <c r="O10" s="21">
        <f t="shared" si="9"/>
        <v>9</v>
      </c>
      <c r="P10" s="23" t="str">
        <f t="shared" si="10"/>
        <v>Robert Rickman</v>
      </c>
    </row>
    <row r="11" spans="1:16" ht="12.75">
      <c r="A11" s="21">
        <f t="shared" si="0"/>
        <v>10</v>
      </c>
      <c r="B11" s="23" t="s">
        <v>14</v>
      </c>
      <c r="C11" s="20">
        <v>5</v>
      </c>
      <c r="D11" s="5">
        <f t="shared" si="1"/>
        <v>0.0034722222222222225</v>
      </c>
      <c r="E11" s="5">
        <v>0.007407407407407407</v>
      </c>
      <c r="F11" s="22">
        <f t="shared" si="2"/>
        <v>0.003935185185185184</v>
      </c>
      <c r="G11" s="21">
        <f t="shared" si="3"/>
        <v>20</v>
      </c>
      <c r="H11" s="5">
        <v>0.029375</v>
      </c>
      <c r="I11" s="22">
        <f t="shared" si="4"/>
        <v>0.02196759259259259</v>
      </c>
      <c r="J11" s="21">
        <f t="shared" si="5"/>
        <v>7</v>
      </c>
      <c r="K11" s="5">
        <v>0.044189814814814814</v>
      </c>
      <c r="L11" s="22">
        <f t="shared" si="6"/>
        <v>0.014814814814814815</v>
      </c>
      <c r="M11" s="21">
        <f t="shared" si="7"/>
        <v>20</v>
      </c>
      <c r="N11" s="22">
        <f t="shared" si="8"/>
        <v>0.04071759259259259</v>
      </c>
      <c r="O11" s="21">
        <f t="shared" si="9"/>
        <v>10</v>
      </c>
      <c r="P11" s="23" t="str">
        <f t="shared" si="10"/>
        <v>Mike Dunmore</v>
      </c>
    </row>
    <row r="12" spans="1:16" ht="12.75">
      <c r="A12" s="21">
        <f t="shared" si="0"/>
        <v>11</v>
      </c>
      <c r="B12" s="23" t="s">
        <v>25</v>
      </c>
      <c r="C12" s="20">
        <v>8</v>
      </c>
      <c r="D12" s="5">
        <f t="shared" si="1"/>
        <v>0.005555555555555556</v>
      </c>
      <c r="E12" s="5">
        <v>0.009236111111111112</v>
      </c>
      <c r="F12" s="22">
        <f t="shared" si="2"/>
        <v>0.003680555555555556</v>
      </c>
      <c r="G12" s="21">
        <f t="shared" si="3"/>
        <v>10</v>
      </c>
      <c r="H12" s="5">
        <v>0.03200231481481482</v>
      </c>
      <c r="I12" s="22">
        <f t="shared" si="4"/>
        <v>0.022766203703703705</v>
      </c>
      <c r="J12" s="21">
        <f t="shared" si="5"/>
        <v>11</v>
      </c>
      <c r="K12" s="5">
        <v>0.0462962962962963</v>
      </c>
      <c r="L12" s="22">
        <f t="shared" si="6"/>
        <v>0.014293981481481484</v>
      </c>
      <c r="M12" s="21">
        <f t="shared" si="7"/>
        <v>12</v>
      </c>
      <c r="N12" s="22">
        <f t="shared" si="8"/>
        <v>0.040740740740740744</v>
      </c>
      <c r="O12" s="21">
        <f t="shared" si="9"/>
        <v>11</v>
      </c>
      <c r="P12" s="23" t="str">
        <f t="shared" si="10"/>
        <v>James McLaughlin</v>
      </c>
    </row>
    <row r="13" spans="1:16" ht="12.75">
      <c r="A13" s="21">
        <f t="shared" si="0"/>
        <v>12</v>
      </c>
      <c r="B13" s="23" t="s">
        <v>53</v>
      </c>
      <c r="C13" s="20">
        <v>8</v>
      </c>
      <c r="D13" s="5">
        <f t="shared" si="1"/>
        <v>0.005555555555555556</v>
      </c>
      <c r="E13" s="5">
        <v>0.009143518518518518</v>
      </c>
      <c r="F13" s="22">
        <f t="shared" si="2"/>
        <v>0.003587962962962962</v>
      </c>
      <c r="G13" s="21">
        <f t="shared" si="3"/>
        <v>8</v>
      </c>
      <c r="H13" s="5">
        <v>0.03318287037037037</v>
      </c>
      <c r="I13" s="22">
        <f t="shared" si="4"/>
        <v>0.024039351851851853</v>
      </c>
      <c r="J13" s="21">
        <f t="shared" si="5"/>
        <v>16</v>
      </c>
      <c r="K13" s="5">
        <v>0.04655092592592592</v>
      </c>
      <c r="L13" s="22">
        <f t="shared" si="6"/>
        <v>0.01336805555555555</v>
      </c>
      <c r="M13" s="21">
        <f t="shared" si="7"/>
        <v>6</v>
      </c>
      <c r="N13" s="22">
        <f t="shared" si="8"/>
        <v>0.04099537037037036</v>
      </c>
      <c r="O13" s="21">
        <f t="shared" si="9"/>
        <v>12</v>
      </c>
      <c r="P13" s="23" t="str">
        <f t="shared" si="10"/>
        <v>David Burton (g)</v>
      </c>
    </row>
    <row r="14" spans="1:16" ht="12.75">
      <c r="A14" s="21">
        <f t="shared" si="0"/>
        <v>13</v>
      </c>
      <c r="B14" s="23" t="s">
        <v>55</v>
      </c>
      <c r="C14" s="20">
        <v>5</v>
      </c>
      <c r="D14" s="5">
        <f t="shared" si="1"/>
        <v>0.0034722222222222225</v>
      </c>
      <c r="E14" s="5">
        <v>0.007361111111111111</v>
      </c>
      <c r="F14" s="22">
        <f t="shared" si="2"/>
        <v>0.0038888888888888883</v>
      </c>
      <c r="G14" s="21">
        <f t="shared" si="3"/>
        <v>16</v>
      </c>
      <c r="H14" s="5">
        <v>0.029247685185185186</v>
      </c>
      <c r="I14" s="22">
        <f t="shared" si="4"/>
        <v>0.021886574074074076</v>
      </c>
      <c r="J14" s="21">
        <f t="shared" si="5"/>
        <v>6</v>
      </c>
      <c r="K14" s="5">
        <v>0.04461805555555556</v>
      </c>
      <c r="L14" s="22">
        <f t="shared" si="6"/>
        <v>0.015370370370370371</v>
      </c>
      <c r="M14" s="21">
        <f t="shared" si="7"/>
        <v>22</v>
      </c>
      <c r="N14" s="22">
        <f t="shared" si="8"/>
        <v>0.04114583333333334</v>
      </c>
      <c r="O14" s="21">
        <f t="shared" si="9"/>
        <v>13</v>
      </c>
      <c r="P14" s="23" t="str">
        <f t="shared" si="10"/>
        <v>Peter (Dip) (g)</v>
      </c>
    </row>
    <row r="15" spans="1:16" ht="12.75">
      <c r="A15" s="21">
        <f t="shared" si="0"/>
        <v>14</v>
      </c>
      <c r="B15" s="23" t="s">
        <v>39</v>
      </c>
      <c r="C15" s="20">
        <v>8</v>
      </c>
      <c r="D15" s="5">
        <f t="shared" si="1"/>
        <v>0.005555555555555556</v>
      </c>
      <c r="E15" s="5">
        <v>0.00925925925925926</v>
      </c>
      <c r="F15" s="22">
        <f t="shared" si="2"/>
        <v>0.0037037037037037047</v>
      </c>
      <c r="G15" s="21">
        <f t="shared" si="3"/>
        <v>11</v>
      </c>
      <c r="H15" s="5">
        <v>0.032962962962962965</v>
      </c>
      <c r="I15" s="22">
        <f t="shared" si="4"/>
        <v>0.023703703703703706</v>
      </c>
      <c r="J15" s="21">
        <f t="shared" si="5"/>
        <v>15</v>
      </c>
      <c r="K15" s="5">
        <v>0.046782407407407404</v>
      </c>
      <c r="L15" s="22">
        <f t="shared" si="6"/>
        <v>0.01381944444444444</v>
      </c>
      <c r="M15" s="21">
        <f t="shared" si="7"/>
        <v>8</v>
      </c>
      <c r="N15" s="22">
        <f t="shared" si="8"/>
        <v>0.04122685185185185</v>
      </c>
      <c r="O15" s="21">
        <f t="shared" si="9"/>
        <v>14</v>
      </c>
      <c r="P15" s="23" t="str">
        <f t="shared" si="10"/>
        <v>Andrea Demarchi</v>
      </c>
    </row>
    <row r="16" spans="1:16" ht="12.75">
      <c r="A16" s="21">
        <f t="shared" si="0"/>
        <v>15</v>
      </c>
      <c r="B16" s="23" t="s">
        <v>32</v>
      </c>
      <c r="C16" s="20">
        <v>0</v>
      </c>
      <c r="D16" s="5">
        <f t="shared" si="1"/>
        <v>0</v>
      </c>
      <c r="E16" s="5">
        <v>0.003993055555555556</v>
      </c>
      <c r="F16" s="22">
        <f t="shared" si="2"/>
        <v>0.003993055555555556</v>
      </c>
      <c r="G16" s="21">
        <f t="shared" si="3"/>
        <v>22</v>
      </c>
      <c r="H16" s="5">
        <v>0.027164351851851853</v>
      </c>
      <c r="I16" s="22">
        <f t="shared" si="4"/>
        <v>0.023171296296296297</v>
      </c>
      <c r="J16" s="21">
        <f t="shared" si="5"/>
        <v>13</v>
      </c>
      <c r="K16" s="5">
        <v>0.041678240740740745</v>
      </c>
      <c r="L16" s="22">
        <f t="shared" si="6"/>
        <v>0.014513888888888892</v>
      </c>
      <c r="M16" s="21">
        <f t="shared" si="7"/>
        <v>17</v>
      </c>
      <c r="N16" s="22">
        <f t="shared" si="8"/>
        <v>0.041678240740740745</v>
      </c>
      <c r="O16" s="21">
        <f t="shared" si="9"/>
        <v>15</v>
      </c>
      <c r="P16" s="23" t="str">
        <f t="shared" si="10"/>
        <v>Robbie Phillips</v>
      </c>
    </row>
    <row r="17" spans="1:16" ht="12.75">
      <c r="A17" s="21">
        <f t="shared" si="0"/>
        <v>16</v>
      </c>
      <c r="B17" s="23" t="s">
        <v>24</v>
      </c>
      <c r="C17" s="20">
        <v>5</v>
      </c>
      <c r="D17" s="5">
        <f t="shared" si="1"/>
        <v>0.0034722222222222225</v>
      </c>
      <c r="E17" s="5">
        <v>0.007222222222222223</v>
      </c>
      <c r="F17" s="22">
        <f t="shared" si="2"/>
        <v>0.0037500000000000003</v>
      </c>
      <c r="G17" s="21">
        <f t="shared" si="3"/>
        <v>13</v>
      </c>
      <c r="H17" s="5">
        <v>0.03141203703703704</v>
      </c>
      <c r="I17" s="22">
        <f t="shared" si="4"/>
        <v>0.024189814814814813</v>
      </c>
      <c r="J17" s="21">
        <f t="shared" si="5"/>
        <v>17</v>
      </c>
      <c r="K17" s="5">
        <v>0.04591435185185185</v>
      </c>
      <c r="L17" s="22">
        <f t="shared" si="6"/>
        <v>0.014502314814814815</v>
      </c>
      <c r="M17" s="21">
        <f t="shared" si="7"/>
        <v>16</v>
      </c>
      <c r="N17" s="22">
        <f t="shared" si="8"/>
        <v>0.04244212962962963</v>
      </c>
      <c r="O17" s="21">
        <f t="shared" si="9"/>
        <v>16</v>
      </c>
      <c r="P17" s="23" t="str">
        <f t="shared" si="10"/>
        <v>Bernard Scanlan</v>
      </c>
    </row>
    <row r="18" spans="1:16" ht="12.75">
      <c r="A18" s="21">
        <f t="shared" si="0"/>
        <v>17</v>
      </c>
      <c r="B18" s="23" t="s">
        <v>26</v>
      </c>
      <c r="C18" s="20">
        <v>8</v>
      </c>
      <c r="D18" s="5">
        <f t="shared" si="1"/>
        <v>0.005555555555555556</v>
      </c>
      <c r="E18" s="5">
        <v>0.009456018518518518</v>
      </c>
      <c r="F18" s="22">
        <f t="shared" si="2"/>
        <v>0.0039004629629629623</v>
      </c>
      <c r="G18" s="21">
        <f t="shared" si="3"/>
        <v>17</v>
      </c>
      <c r="H18" s="5">
        <v>0.0325</v>
      </c>
      <c r="I18" s="22">
        <f t="shared" si="4"/>
        <v>0.023043981481481485</v>
      </c>
      <c r="J18" s="21">
        <f t="shared" si="5"/>
        <v>12</v>
      </c>
      <c r="K18" s="5">
        <v>0.048125</v>
      </c>
      <c r="L18" s="22">
        <f t="shared" si="6"/>
        <v>0.015625</v>
      </c>
      <c r="M18" s="21">
        <f t="shared" si="7"/>
        <v>24</v>
      </c>
      <c r="N18" s="22">
        <f t="shared" si="8"/>
        <v>0.04256944444444445</v>
      </c>
      <c r="O18" s="21">
        <f t="shared" si="9"/>
        <v>17</v>
      </c>
      <c r="P18" s="23" t="str">
        <f t="shared" si="10"/>
        <v>Helen Peach</v>
      </c>
    </row>
    <row r="19" spans="1:16" ht="12.75">
      <c r="A19" s="21">
        <f t="shared" si="0"/>
        <v>18</v>
      </c>
      <c r="B19" s="23" t="s">
        <v>54</v>
      </c>
      <c r="C19" s="20">
        <v>5</v>
      </c>
      <c r="D19" s="5">
        <f t="shared" si="1"/>
        <v>0.0034722222222222225</v>
      </c>
      <c r="E19" s="5">
        <v>0.007430555555555555</v>
      </c>
      <c r="F19" s="22">
        <f t="shared" si="2"/>
        <v>0.003958333333333333</v>
      </c>
      <c r="G19" s="21">
        <f t="shared" si="3"/>
        <v>21</v>
      </c>
      <c r="H19" s="5">
        <v>0.03186342592592593</v>
      </c>
      <c r="I19" s="22">
        <f t="shared" si="4"/>
        <v>0.024432870370370372</v>
      </c>
      <c r="J19" s="21">
        <f t="shared" si="5"/>
        <v>18</v>
      </c>
      <c r="K19" s="5">
        <v>0.0462037037037037</v>
      </c>
      <c r="L19" s="22">
        <f t="shared" si="6"/>
        <v>0.014340277777777771</v>
      </c>
      <c r="M19" s="21">
        <f t="shared" si="7"/>
        <v>14</v>
      </c>
      <c r="N19" s="22">
        <f t="shared" si="8"/>
        <v>0.042731481481481474</v>
      </c>
      <c r="O19" s="21">
        <f t="shared" si="9"/>
        <v>18</v>
      </c>
      <c r="P19" s="23" t="str">
        <f t="shared" si="10"/>
        <v>Frank Bailey (g)</v>
      </c>
    </row>
    <row r="20" spans="1:16" ht="12.75">
      <c r="A20" s="21">
        <f t="shared" si="0"/>
        <v>19</v>
      </c>
      <c r="B20" s="23" t="s">
        <v>56</v>
      </c>
      <c r="C20" s="20">
        <v>0</v>
      </c>
      <c r="D20" s="5">
        <f t="shared" si="1"/>
        <v>0</v>
      </c>
      <c r="E20" s="5">
        <v>0.0037962962962962963</v>
      </c>
      <c r="F20" s="22">
        <f t="shared" si="2"/>
        <v>0.0037962962962962963</v>
      </c>
      <c r="G20" s="21">
        <f t="shared" si="3"/>
        <v>14</v>
      </c>
      <c r="H20" s="5">
        <v>0.028877314814814817</v>
      </c>
      <c r="I20" s="22">
        <f t="shared" si="4"/>
        <v>0.02508101851851852</v>
      </c>
      <c r="J20" s="21">
        <f t="shared" si="5"/>
        <v>20</v>
      </c>
      <c r="K20" s="5">
        <v>0.043182870370370365</v>
      </c>
      <c r="L20" s="22">
        <f t="shared" si="6"/>
        <v>0.014305555555555547</v>
      </c>
      <c r="M20" s="21">
        <f t="shared" si="7"/>
        <v>13</v>
      </c>
      <c r="N20" s="22">
        <f t="shared" si="8"/>
        <v>0.043182870370370365</v>
      </c>
      <c r="O20" s="21">
        <f t="shared" si="9"/>
        <v>19</v>
      </c>
      <c r="P20" s="23" t="str">
        <f t="shared" si="10"/>
        <v>Martyn (g)</v>
      </c>
    </row>
    <row r="21" spans="1:16" ht="12.75">
      <c r="A21" s="21">
        <f t="shared" si="0"/>
        <v>20</v>
      </c>
      <c r="B21" s="23" t="s">
        <v>18</v>
      </c>
      <c r="C21" s="20">
        <v>0</v>
      </c>
      <c r="D21" s="5">
        <f t="shared" si="1"/>
        <v>0</v>
      </c>
      <c r="E21" s="5">
        <v>0.0038194444444444443</v>
      </c>
      <c r="F21" s="22">
        <f t="shared" si="2"/>
        <v>0.0038194444444444443</v>
      </c>
      <c r="G21" s="21">
        <f t="shared" si="3"/>
        <v>15</v>
      </c>
      <c r="H21" s="5">
        <v>0.029270833333333333</v>
      </c>
      <c r="I21" s="22">
        <f t="shared" si="4"/>
        <v>0.025451388888888888</v>
      </c>
      <c r="J21" s="21">
        <f t="shared" si="5"/>
        <v>22</v>
      </c>
      <c r="K21" s="5">
        <v>0.04337962962962963</v>
      </c>
      <c r="L21" s="22">
        <f t="shared" si="6"/>
        <v>0.014108796296296296</v>
      </c>
      <c r="M21" s="21">
        <f t="shared" si="7"/>
        <v>11</v>
      </c>
      <c r="N21" s="22">
        <f t="shared" si="8"/>
        <v>0.04337962962962963</v>
      </c>
      <c r="O21" s="21">
        <f t="shared" si="9"/>
        <v>20</v>
      </c>
      <c r="P21" s="23" t="str">
        <f t="shared" si="10"/>
        <v>Ben Williams</v>
      </c>
    </row>
    <row r="22" spans="1:16" ht="12.75">
      <c r="A22" s="21">
        <f t="shared" si="0"/>
        <v>21</v>
      </c>
      <c r="B22" s="23" t="s">
        <v>41</v>
      </c>
      <c r="C22" s="20">
        <v>8</v>
      </c>
      <c r="D22" s="5">
        <f t="shared" si="1"/>
        <v>0.005555555555555556</v>
      </c>
      <c r="E22" s="5">
        <v>0.009467592592592592</v>
      </c>
      <c r="F22" s="22">
        <f t="shared" si="2"/>
        <v>0.003912037037037036</v>
      </c>
      <c r="G22" s="21">
        <f t="shared" si="3"/>
        <v>18</v>
      </c>
      <c r="H22" s="5">
        <v>0.0346412037037037</v>
      </c>
      <c r="I22" s="22">
        <f t="shared" si="4"/>
        <v>0.025173611111111112</v>
      </c>
      <c r="J22" s="21">
        <f t="shared" si="5"/>
        <v>21</v>
      </c>
      <c r="K22" s="5">
        <v>0.04967592592592593</v>
      </c>
      <c r="L22" s="22">
        <f t="shared" si="6"/>
        <v>0.015034722222222227</v>
      </c>
      <c r="M22" s="21">
        <f t="shared" si="7"/>
        <v>21</v>
      </c>
      <c r="N22" s="22">
        <f t="shared" si="8"/>
        <v>0.04412037037037038</v>
      </c>
      <c r="O22" s="21">
        <f t="shared" si="9"/>
        <v>21</v>
      </c>
      <c r="P22" s="23" t="str">
        <f t="shared" si="10"/>
        <v>Patrick Grant</v>
      </c>
    </row>
    <row r="23" spans="1:16" ht="12.75">
      <c r="A23" s="21">
        <f t="shared" si="0"/>
        <v>22</v>
      </c>
      <c r="B23" s="23" t="s">
        <v>29</v>
      </c>
      <c r="C23" s="20">
        <v>0</v>
      </c>
      <c r="D23" s="5">
        <f t="shared" si="1"/>
        <v>0</v>
      </c>
      <c r="E23" s="5">
        <v>0.004247685185185185</v>
      </c>
      <c r="F23" s="22">
        <f t="shared" si="2"/>
        <v>0.004247685185185185</v>
      </c>
      <c r="G23" s="21">
        <f t="shared" si="3"/>
        <v>24</v>
      </c>
      <c r="H23" s="5">
        <v>0.02925925925925926</v>
      </c>
      <c r="I23" s="22">
        <f t="shared" si="4"/>
        <v>0.025011574074074075</v>
      </c>
      <c r="J23" s="21">
        <f t="shared" si="5"/>
        <v>19</v>
      </c>
      <c r="K23" s="5">
        <v>0.044699074074074065</v>
      </c>
      <c r="L23" s="22">
        <f t="shared" si="6"/>
        <v>0.015439814814814806</v>
      </c>
      <c r="M23" s="21">
        <f t="shared" si="7"/>
        <v>23</v>
      </c>
      <c r="N23" s="22">
        <f t="shared" si="8"/>
        <v>0.044699074074074065</v>
      </c>
      <c r="O23" s="21">
        <f t="shared" si="9"/>
        <v>22</v>
      </c>
      <c r="P23" s="23" t="str">
        <f t="shared" si="10"/>
        <v>Marie-Anne Fischer</v>
      </c>
    </row>
    <row r="24" spans="1:16" ht="12.75">
      <c r="A24" s="21">
        <f t="shared" si="0"/>
        <v>23</v>
      </c>
      <c r="B24" s="23" t="s">
        <v>57</v>
      </c>
      <c r="C24" s="20">
        <v>5</v>
      </c>
      <c r="D24" s="5">
        <f t="shared" si="1"/>
        <v>0.0034722222222222225</v>
      </c>
      <c r="E24" s="5">
        <v>0.006990740740740741</v>
      </c>
      <c r="F24" s="22">
        <f t="shared" si="2"/>
        <v>0.0035185185185185185</v>
      </c>
      <c r="G24" s="21">
        <f t="shared" si="3"/>
        <v>5</v>
      </c>
      <c r="H24" s="5">
        <v>0.03479166666666667</v>
      </c>
      <c r="I24" s="22">
        <f t="shared" si="4"/>
        <v>0.02780092592592593</v>
      </c>
      <c r="J24" s="21">
        <f t="shared" si="5"/>
        <v>25</v>
      </c>
      <c r="K24" s="5">
        <v>0.04921296296296296</v>
      </c>
      <c r="L24" s="22">
        <f t="shared" si="6"/>
        <v>0.014421296296296286</v>
      </c>
      <c r="M24" s="21">
        <f t="shared" si="7"/>
        <v>15</v>
      </c>
      <c r="N24" s="22">
        <f t="shared" si="8"/>
        <v>0.045740740740740735</v>
      </c>
      <c r="O24" s="21">
        <f t="shared" si="9"/>
        <v>23</v>
      </c>
      <c r="P24" s="23" t="str">
        <f t="shared" si="10"/>
        <v>Dan (g)</v>
      </c>
    </row>
    <row r="25" spans="1:16" ht="12.75">
      <c r="A25" s="21">
        <f t="shared" si="0"/>
        <v>24</v>
      </c>
      <c r="B25" s="23" t="s">
        <v>58</v>
      </c>
      <c r="C25" s="20">
        <v>0</v>
      </c>
      <c r="D25" s="5">
        <f t="shared" si="1"/>
        <v>0</v>
      </c>
      <c r="E25" s="5">
        <v>0.00400462962962963</v>
      </c>
      <c r="F25" s="22">
        <f t="shared" si="2"/>
        <v>0.00400462962962963</v>
      </c>
      <c r="G25" s="21">
        <f t="shared" si="3"/>
        <v>23</v>
      </c>
      <c r="H25" s="5">
        <v>0.03137731481481481</v>
      </c>
      <c r="I25" s="22">
        <f t="shared" si="4"/>
        <v>0.02737268518518518</v>
      </c>
      <c r="J25" s="21">
        <f t="shared" si="5"/>
        <v>23</v>
      </c>
      <c r="K25" s="5">
        <v>0.04618055555555556</v>
      </c>
      <c r="L25" s="22">
        <f t="shared" si="6"/>
        <v>0.014803240740740749</v>
      </c>
      <c r="M25" s="21">
        <f t="shared" si="7"/>
        <v>19</v>
      </c>
      <c r="N25" s="22">
        <f t="shared" si="8"/>
        <v>0.04618055555555556</v>
      </c>
      <c r="O25" s="21">
        <f t="shared" si="9"/>
        <v>24</v>
      </c>
      <c r="P25" s="23" t="str">
        <f t="shared" si="10"/>
        <v>Jo Cholerton (g)</v>
      </c>
    </row>
    <row r="26" spans="1:16" ht="12.75">
      <c r="A26" s="21" t="str">
        <f t="shared" si="0"/>
        <v>dnf</v>
      </c>
      <c r="B26" s="23" t="s">
        <v>23</v>
      </c>
      <c r="C26" s="20">
        <v>0</v>
      </c>
      <c r="D26" s="5">
        <f t="shared" si="1"/>
        <v>0</v>
      </c>
      <c r="E26" s="5">
        <v>0.004826388888888889</v>
      </c>
      <c r="F26" s="22">
        <f t="shared" si="2"/>
        <v>0.004826388888888889</v>
      </c>
      <c r="G26" s="21">
        <f t="shared" si="3"/>
        <v>25</v>
      </c>
      <c r="H26" s="5">
        <v>0.032511574074074075</v>
      </c>
      <c r="I26" s="22">
        <f t="shared" si="4"/>
        <v>0.027685185185185188</v>
      </c>
      <c r="J26" s="21">
        <f t="shared" si="5"/>
        <v>24</v>
      </c>
      <c r="K26" s="5" t="s">
        <v>12</v>
      </c>
      <c r="L26" s="22" t="str">
        <f t="shared" si="6"/>
        <v>dnf</v>
      </c>
      <c r="M26" s="21" t="str">
        <f t="shared" si="7"/>
        <v>dnf</v>
      </c>
      <c r="N26" s="22" t="str">
        <f t="shared" si="8"/>
        <v>dnf</v>
      </c>
      <c r="O26" s="21" t="str">
        <f t="shared" si="9"/>
        <v>dnf</v>
      </c>
      <c r="P26" s="23" t="str">
        <f t="shared" si="10"/>
        <v>Liz</v>
      </c>
    </row>
  </sheetData>
  <conditionalFormatting sqref="N2:N26 L2:L26 I2:I26 F2:F26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6" ht="12.7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9" t="s">
        <v>11</v>
      </c>
      <c r="P1" s="18" t="s">
        <v>1</v>
      </c>
    </row>
    <row r="2" spans="1:16" ht="12.75">
      <c r="A2" s="21">
        <f>O2</f>
        <v>1</v>
      </c>
      <c r="B2" s="23" t="s">
        <v>21</v>
      </c>
      <c r="C2" s="20">
        <v>10</v>
      </c>
      <c r="D2" s="5">
        <f aca="true" t="shared" si="0" ref="D2:D15">IF(ISBLANK($C2),"",TIMEVALUE("0:1")*C2)</f>
        <v>0.006944444444444445</v>
      </c>
      <c r="E2" s="5">
        <v>0.010520833333333333</v>
      </c>
      <c r="F2" s="22">
        <f aca="true" t="shared" si="1" ref="F2:F15">IF(E2="dnf","dnf",IF(ISBLANK(E2),"",E2-D2))</f>
        <v>0.0035763888888888885</v>
      </c>
      <c r="G2" s="21">
        <f aca="true" t="shared" si="2" ref="G2:G15">IF(ISBLANK(E2),"",IF(E2="dnf","dnf",RANK(F2,F$2:F$23,1)))</f>
        <v>3</v>
      </c>
      <c r="H2" s="5">
        <v>0.0321875</v>
      </c>
      <c r="I2" s="22">
        <f aca="true" t="shared" si="3" ref="I2:I15">IF(H2="dnf","dnf",IF(ISBLANK(H2),"",H2-E2))</f>
        <v>0.021666666666666667</v>
      </c>
      <c r="J2" s="21">
        <f aca="true" t="shared" si="4" ref="J2:J15">IF(ISBLANK(H2),"",IF(H2="dnf","dnf",RANK(I2,I$2:I$23,1)))</f>
        <v>1</v>
      </c>
      <c r="K2" s="5">
        <v>0.04471064814814815</v>
      </c>
      <c r="L2" s="22">
        <f aca="true" t="shared" si="5" ref="L2:L15">IF(K2="dnf","dnf",IF(ISBLANK(K2),"",K2-H2))</f>
        <v>0.012523148148148151</v>
      </c>
      <c r="M2" s="21">
        <f aca="true" t="shared" si="6" ref="M2:M15">IF(ISBLANK(K2),"",IF(K2="dnf","dnf",RANK(L2,L$2:L$23,1)))</f>
        <v>1</v>
      </c>
      <c r="N2" s="22">
        <f aca="true" t="shared" si="7" ref="N2:N15">IF(K2="dnf","dnf",IF(ISBLANK(K2),"",F2+I2+L2))</f>
        <v>0.037766203703703705</v>
      </c>
      <c r="O2" s="21">
        <f aca="true" t="shared" si="8" ref="O2:O15">IF(ISBLANK(K2),"",IF(K2="dnf","dnf",RANK(N2,N$2:N$23,1)))</f>
        <v>1</v>
      </c>
      <c r="P2" s="23" t="str">
        <f aca="true" t="shared" si="9" ref="P2:P15">B2</f>
        <v>Crispin Hetherington</v>
      </c>
    </row>
    <row r="3" spans="1:16" ht="12.75">
      <c r="A3" s="21">
        <f aca="true" t="shared" si="10" ref="A3:A15">O3</f>
        <v>2</v>
      </c>
      <c r="B3" s="23" t="s">
        <v>42</v>
      </c>
      <c r="C3" s="20">
        <v>10</v>
      </c>
      <c r="D3" s="5">
        <f t="shared" si="0"/>
        <v>0.006944444444444445</v>
      </c>
      <c r="E3" s="5">
        <v>0.010578703703703703</v>
      </c>
      <c r="F3" s="22">
        <f t="shared" si="1"/>
        <v>0.003634259259259258</v>
      </c>
      <c r="G3" s="21">
        <f t="shared" si="2"/>
        <v>4</v>
      </c>
      <c r="H3" s="5">
        <v>0.03252314814814815</v>
      </c>
      <c r="I3" s="22">
        <f t="shared" si="3"/>
        <v>0.021944444444444447</v>
      </c>
      <c r="J3" s="21">
        <f t="shared" si="4"/>
        <v>2</v>
      </c>
      <c r="K3" s="5">
        <v>0.04625</v>
      </c>
      <c r="L3" s="22">
        <f t="shared" si="5"/>
        <v>0.013726851851851851</v>
      </c>
      <c r="M3" s="21">
        <f t="shared" si="6"/>
        <v>3</v>
      </c>
      <c r="N3" s="22">
        <f t="shared" si="7"/>
        <v>0.03930555555555555</v>
      </c>
      <c r="O3" s="21">
        <f t="shared" si="8"/>
        <v>2</v>
      </c>
      <c r="P3" s="23" t="str">
        <f t="shared" si="9"/>
        <v>James Griffiths</v>
      </c>
    </row>
    <row r="4" spans="1:16" ht="12.75">
      <c r="A4" s="21">
        <f t="shared" si="10"/>
        <v>3</v>
      </c>
      <c r="B4" s="23" t="s">
        <v>20</v>
      </c>
      <c r="C4" s="20">
        <v>10</v>
      </c>
      <c r="D4" s="5">
        <f t="shared" si="0"/>
        <v>0.006944444444444445</v>
      </c>
      <c r="E4" s="5">
        <v>0.01076388888888889</v>
      </c>
      <c r="F4" s="22">
        <f t="shared" si="1"/>
        <v>0.0038194444444444456</v>
      </c>
      <c r="G4" s="21">
        <f t="shared" si="2"/>
        <v>7</v>
      </c>
      <c r="H4" s="5">
        <v>0.03275462962962963</v>
      </c>
      <c r="I4" s="22">
        <f t="shared" si="3"/>
        <v>0.021990740740740734</v>
      </c>
      <c r="J4" s="21">
        <f t="shared" si="4"/>
        <v>3</v>
      </c>
      <c r="K4" s="5">
        <v>0.04649305555555555</v>
      </c>
      <c r="L4" s="22">
        <f t="shared" si="5"/>
        <v>0.013738425925925925</v>
      </c>
      <c r="M4" s="21">
        <f t="shared" si="6"/>
        <v>4</v>
      </c>
      <c r="N4" s="22">
        <f t="shared" si="7"/>
        <v>0.039548611111111104</v>
      </c>
      <c r="O4" s="21">
        <f t="shared" si="8"/>
        <v>3</v>
      </c>
      <c r="P4" s="23" t="str">
        <f t="shared" si="9"/>
        <v>Hanno Nickau</v>
      </c>
    </row>
    <row r="5" spans="1:16" ht="12.75">
      <c r="A5" s="21">
        <f t="shared" si="10"/>
        <v>4</v>
      </c>
      <c r="B5" s="23" t="s">
        <v>45</v>
      </c>
      <c r="C5" s="20">
        <v>10</v>
      </c>
      <c r="D5" s="5">
        <f t="shared" si="0"/>
        <v>0.006944444444444445</v>
      </c>
      <c r="E5" s="5">
        <v>0.010659722222222221</v>
      </c>
      <c r="F5" s="22">
        <f t="shared" si="1"/>
        <v>0.0037152777777777765</v>
      </c>
      <c r="G5" s="21">
        <f t="shared" si="2"/>
        <v>6</v>
      </c>
      <c r="H5" s="5">
        <v>0.032789351851851854</v>
      </c>
      <c r="I5" s="22">
        <f t="shared" si="3"/>
        <v>0.02212962962962963</v>
      </c>
      <c r="J5" s="21">
        <f t="shared" si="4"/>
        <v>4</v>
      </c>
      <c r="K5" s="5">
        <v>0.04732638888888888</v>
      </c>
      <c r="L5" s="22">
        <f t="shared" si="5"/>
        <v>0.014537037037037029</v>
      </c>
      <c r="M5" s="21">
        <f t="shared" si="6"/>
        <v>8</v>
      </c>
      <c r="N5" s="22">
        <f t="shared" si="7"/>
        <v>0.040381944444444436</v>
      </c>
      <c r="O5" s="21">
        <f t="shared" si="8"/>
        <v>4</v>
      </c>
      <c r="P5" s="23" t="str">
        <f t="shared" si="9"/>
        <v>Simon Johnson</v>
      </c>
    </row>
    <row r="6" spans="1:16" ht="12.75">
      <c r="A6" s="21">
        <f t="shared" si="10"/>
        <v>5</v>
      </c>
      <c r="B6" s="23" t="s">
        <v>19</v>
      </c>
      <c r="C6" s="20">
        <v>7</v>
      </c>
      <c r="D6" s="5">
        <f t="shared" si="0"/>
        <v>0.004861111111111111</v>
      </c>
      <c r="E6" s="5">
        <v>0.008564814814814815</v>
      </c>
      <c r="F6" s="22">
        <f t="shared" si="1"/>
        <v>0.003703703703703704</v>
      </c>
      <c r="G6" s="21">
        <f t="shared" si="2"/>
        <v>5</v>
      </c>
      <c r="H6" s="5">
        <v>0.031689814814814816</v>
      </c>
      <c r="I6" s="22">
        <f t="shared" si="3"/>
        <v>0.023125</v>
      </c>
      <c r="J6" s="21">
        <f t="shared" si="4"/>
        <v>5</v>
      </c>
      <c r="K6" s="5">
        <v>0.04565972222222223</v>
      </c>
      <c r="L6" s="22">
        <f t="shared" si="5"/>
        <v>0.01396990740740741</v>
      </c>
      <c r="M6" s="21">
        <f t="shared" si="6"/>
        <v>5</v>
      </c>
      <c r="N6" s="22">
        <f t="shared" si="7"/>
        <v>0.04079861111111111</v>
      </c>
      <c r="O6" s="21">
        <f t="shared" si="8"/>
        <v>5</v>
      </c>
      <c r="P6" s="23" t="str">
        <f t="shared" si="9"/>
        <v>Ben Johnson</v>
      </c>
    </row>
    <row r="7" spans="1:16" ht="12.75">
      <c r="A7" s="21">
        <f t="shared" si="10"/>
        <v>6</v>
      </c>
      <c r="B7" s="23" t="s">
        <v>16</v>
      </c>
      <c r="C7" s="20">
        <v>4</v>
      </c>
      <c r="D7" s="5">
        <f t="shared" si="0"/>
        <v>0.002777777777777778</v>
      </c>
      <c r="E7" s="5">
        <v>0.0063425925925925915</v>
      </c>
      <c r="F7" s="22">
        <f t="shared" si="1"/>
        <v>0.0035648148148148136</v>
      </c>
      <c r="G7" s="21">
        <f t="shared" si="2"/>
        <v>1</v>
      </c>
      <c r="H7" s="5">
        <v>0.03008101851851852</v>
      </c>
      <c r="I7" s="22">
        <f t="shared" si="3"/>
        <v>0.02373842592592593</v>
      </c>
      <c r="J7" s="21">
        <f t="shared" si="4"/>
        <v>7</v>
      </c>
      <c r="K7" s="5">
        <v>0.04369212962962963</v>
      </c>
      <c r="L7" s="22">
        <f t="shared" si="5"/>
        <v>0.013611111111111109</v>
      </c>
      <c r="M7" s="21">
        <f t="shared" si="6"/>
        <v>2</v>
      </c>
      <c r="N7" s="22">
        <f t="shared" si="7"/>
        <v>0.040914351851851855</v>
      </c>
      <c r="O7" s="21">
        <f t="shared" si="8"/>
        <v>6</v>
      </c>
      <c r="P7" s="23" t="str">
        <f t="shared" si="9"/>
        <v>Ed Morton</v>
      </c>
    </row>
    <row r="8" spans="1:16" ht="12.75">
      <c r="A8" s="21">
        <f t="shared" si="10"/>
        <v>7</v>
      </c>
      <c r="B8" s="23" t="s">
        <v>17</v>
      </c>
      <c r="C8" s="20">
        <v>4</v>
      </c>
      <c r="D8" s="5">
        <f t="shared" si="0"/>
        <v>0.002777777777777778</v>
      </c>
      <c r="E8" s="5">
        <v>0.007013888888888889</v>
      </c>
      <c r="F8" s="22">
        <f t="shared" si="1"/>
        <v>0.004236111111111111</v>
      </c>
      <c r="G8" s="21">
        <f t="shared" si="2"/>
        <v>11</v>
      </c>
      <c r="H8" s="5">
        <v>0.03054398148148148</v>
      </c>
      <c r="I8" s="22">
        <f t="shared" si="3"/>
        <v>0.023530092592592592</v>
      </c>
      <c r="J8" s="21">
        <f t="shared" si="4"/>
        <v>6</v>
      </c>
      <c r="K8" s="5">
        <v>0.045787037037037036</v>
      </c>
      <c r="L8" s="22">
        <f t="shared" si="5"/>
        <v>0.015243055555555555</v>
      </c>
      <c r="M8" s="21">
        <f t="shared" si="6"/>
        <v>11</v>
      </c>
      <c r="N8" s="22">
        <f t="shared" si="7"/>
        <v>0.04300925925925926</v>
      </c>
      <c r="O8" s="21">
        <f t="shared" si="8"/>
        <v>7</v>
      </c>
      <c r="P8" s="23" t="str">
        <f t="shared" si="9"/>
        <v>Robert Rickman</v>
      </c>
    </row>
    <row r="9" spans="1:16" ht="12.75">
      <c r="A9" s="21">
        <f t="shared" si="10"/>
        <v>8</v>
      </c>
      <c r="B9" s="23" t="s">
        <v>14</v>
      </c>
      <c r="C9" s="20">
        <v>0</v>
      </c>
      <c r="D9" s="5">
        <f t="shared" si="0"/>
        <v>0</v>
      </c>
      <c r="E9" s="5">
        <v>0.0044907407407407405</v>
      </c>
      <c r="F9" s="22">
        <f t="shared" si="1"/>
        <v>0.0044907407407407405</v>
      </c>
      <c r="G9" s="21">
        <f t="shared" si="2"/>
        <v>13</v>
      </c>
      <c r="H9" s="5">
        <v>0.028275462962962964</v>
      </c>
      <c r="I9" s="22">
        <f t="shared" si="3"/>
        <v>0.023784722222222224</v>
      </c>
      <c r="J9" s="21">
        <f t="shared" si="4"/>
        <v>8</v>
      </c>
      <c r="K9" s="5">
        <v>0.04329861111111111</v>
      </c>
      <c r="L9" s="22">
        <f t="shared" si="5"/>
        <v>0.015023148148148143</v>
      </c>
      <c r="M9" s="21">
        <f t="shared" si="6"/>
        <v>10</v>
      </c>
      <c r="N9" s="22">
        <f t="shared" si="7"/>
        <v>0.04329861111111111</v>
      </c>
      <c r="O9" s="21">
        <f t="shared" si="8"/>
        <v>8</v>
      </c>
      <c r="P9" s="23" t="str">
        <f t="shared" si="9"/>
        <v>Mike Dunmore</v>
      </c>
    </row>
    <row r="10" spans="1:16" ht="12.75">
      <c r="A10" s="21">
        <f t="shared" si="10"/>
        <v>9</v>
      </c>
      <c r="B10" s="23" t="s">
        <v>15</v>
      </c>
      <c r="C10" s="20">
        <v>0</v>
      </c>
      <c r="D10" s="5">
        <f t="shared" si="0"/>
        <v>0</v>
      </c>
      <c r="E10" s="5">
        <v>0.0042592592592592595</v>
      </c>
      <c r="F10" s="22">
        <f t="shared" si="1"/>
        <v>0.0042592592592592595</v>
      </c>
      <c r="G10" s="21">
        <f t="shared" si="2"/>
        <v>12</v>
      </c>
      <c r="H10" s="5">
        <v>0.028865740740740744</v>
      </c>
      <c r="I10" s="22">
        <f t="shared" si="3"/>
        <v>0.024606481481481486</v>
      </c>
      <c r="J10" s="21">
        <f t="shared" si="4"/>
        <v>9</v>
      </c>
      <c r="K10" s="5">
        <v>0.043333333333333335</v>
      </c>
      <c r="L10" s="22">
        <f t="shared" si="5"/>
        <v>0.014467592592592591</v>
      </c>
      <c r="M10" s="21">
        <f t="shared" si="6"/>
        <v>7</v>
      </c>
      <c r="N10" s="22">
        <f t="shared" si="7"/>
        <v>0.043333333333333335</v>
      </c>
      <c r="O10" s="21">
        <f t="shared" si="8"/>
        <v>9</v>
      </c>
      <c r="P10" s="23" t="str">
        <f t="shared" si="9"/>
        <v>Mark Herd</v>
      </c>
    </row>
    <row r="11" spans="1:16" ht="12.75">
      <c r="A11" s="21">
        <f t="shared" si="10"/>
        <v>10</v>
      </c>
      <c r="B11" s="23" t="s">
        <v>32</v>
      </c>
      <c r="C11" s="20">
        <v>0</v>
      </c>
      <c r="D11" s="5">
        <f t="shared" si="0"/>
        <v>0</v>
      </c>
      <c r="E11" s="5">
        <v>0.004212962962962963</v>
      </c>
      <c r="F11" s="22">
        <f t="shared" si="1"/>
        <v>0.004212962962962963</v>
      </c>
      <c r="G11" s="21">
        <f t="shared" si="2"/>
        <v>10</v>
      </c>
      <c r="H11" s="5">
        <v>0.029317129629629634</v>
      </c>
      <c r="I11" s="22">
        <f t="shared" si="3"/>
        <v>0.02510416666666667</v>
      </c>
      <c r="J11" s="21">
        <f t="shared" si="4"/>
        <v>10</v>
      </c>
      <c r="K11" s="5">
        <v>0.04488425925925926</v>
      </c>
      <c r="L11" s="22">
        <f t="shared" si="5"/>
        <v>0.015567129629629629</v>
      </c>
      <c r="M11" s="21">
        <f t="shared" si="6"/>
        <v>12</v>
      </c>
      <c r="N11" s="22">
        <f t="shared" si="7"/>
        <v>0.04488425925925926</v>
      </c>
      <c r="O11" s="21">
        <f t="shared" si="8"/>
        <v>10</v>
      </c>
      <c r="P11" s="23" t="str">
        <f t="shared" si="9"/>
        <v>Robbie Phillips</v>
      </c>
    </row>
    <row r="12" spans="1:16" ht="12.75">
      <c r="A12" s="21">
        <f t="shared" si="10"/>
        <v>11</v>
      </c>
      <c r="B12" s="23" t="s">
        <v>56</v>
      </c>
      <c r="C12" s="20">
        <v>4</v>
      </c>
      <c r="D12" s="5">
        <f t="shared" si="0"/>
        <v>0.002777777777777778</v>
      </c>
      <c r="E12" s="5">
        <v>0.0063425925925925915</v>
      </c>
      <c r="F12" s="22">
        <f t="shared" si="1"/>
        <v>0.0035648148148148136</v>
      </c>
      <c r="G12" s="21">
        <f t="shared" si="2"/>
        <v>1</v>
      </c>
      <c r="H12" s="5">
        <v>0.03378472222222222</v>
      </c>
      <c r="I12" s="22">
        <f t="shared" si="3"/>
        <v>0.027442129629629632</v>
      </c>
      <c r="J12" s="21">
        <f t="shared" si="4"/>
        <v>12</v>
      </c>
      <c r="K12" s="5">
        <v>0.048726851851851855</v>
      </c>
      <c r="L12" s="22">
        <f t="shared" si="5"/>
        <v>0.014942129629629632</v>
      </c>
      <c r="M12" s="21">
        <f t="shared" si="6"/>
        <v>9</v>
      </c>
      <c r="N12" s="22">
        <f t="shared" si="7"/>
        <v>0.04594907407407407</v>
      </c>
      <c r="O12" s="21">
        <f t="shared" si="8"/>
        <v>11</v>
      </c>
      <c r="P12" s="23" t="str">
        <f t="shared" si="9"/>
        <v>Martyn (g)</v>
      </c>
    </row>
    <row r="13" spans="1:16" ht="12.75">
      <c r="A13" s="21">
        <f t="shared" si="10"/>
        <v>12</v>
      </c>
      <c r="B13" s="23" t="s">
        <v>18</v>
      </c>
      <c r="C13" s="20">
        <v>4</v>
      </c>
      <c r="D13" s="5">
        <f t="shared" si="0"/>
        <v>0.002777777777777778</v>
      </c>
      <c r="E13" s="5">
        <v>0.006724537037037037</v>
      </c>
      <c r="F13" s="22">
        <f t="shared" si="1"/>
        <v>0.003946759259259259</v>
      </c>
      <c r="G13" s="21">
        <f t="shared" si="2"/>
        <v>8</v>
      </c>
      <c r="H13" s="5">
        <v>0.034479166666666665</v>
      </c>
      <c r="I13" s="22">
        <f t="shared" si="3"/>
        <v>0.02775462962962963</v>
      </c>
      <c r="J13" s="21">
        <f t="shared" si="4"/>
        <v>13</v>
      </c>
      <c r="K13" s="5">
        <v>0.04887731481481481</v>
      </c>
      <c r="L13" s="22">
        <f t="shared" si="5"/>
        <v>0.014398148148148146</v>
      </c>
      <c r="M13" s="21">
        <f t="shared" si="6"/>
        <v>6</v>
      </c>
      <c r="N13" s="22">
        <f t="shared" si="7"/>
        <v>0.046099537037037036</v>
      </c>
      <c r="O13" s="21">
        <f t="shared" si="8"/>
        <v>12</v>
      </c>
      <c r="P13" s="23" t="str">
        <f t="shared" si="9"/>
        <v>Ben Williams</v>
      </c>
    </row>
    <row r="14" spans="1:16" ht="12.75">
      <c r="A14" s="21">
        <f t="shared" si="10"/>
        <v>13</v>
      </c>
      <c r="B14" s="23" t="s">
        <v>59</v>
      </c>
      <c r="C14" s="20">
        <v>0</v>
      </c>
      <c r="D14" s="5">
        <f t="shared" si="0"/>
        <v>0</v>
      </c>
      <c r="E14" s="5">
        <v>0.004097222222222223</v>
      </c>
      <c r="F14" s="22">
        <f t="shared" si="1"/>
        <v>0.004097222222222223</v>
      </c>
      <c r="G14" s="21">
        <f t="shared" si="2"/>
        <v>9</v>
      </c>
      <c r="H14" s="5">
        <v>0.029826388888888892</v>
      </c>
      <c r="I14" s="22">
        <f t="shared" si="3"/>
        <v>0.02572916666666667</v>
      </c>
      <c r="J14" s="21">
        <f t="shared" si="4"/>
        <v>11</v>
      </c>
      <c r="K14" s="5">
        <v>0.04622685185185185</v>
      </c>
      <c r="L14" s="22">
        <f t="shared" si="5"/>
        <v>0.01640046296296296</v>
      </c>
      <c r="M14" s="21">
        <f t="shared" si="6"/>
        <v>13</v>
      </c>
      <c r="N14" s="22">
        <f t="shared" si="7"/>
        <v>0.04622685185185185</v>
      </c>
      <c r="O14" s="21">
        <f t="shared" si="8"/>
        <v>13</v>
      </c>
      <c r="P14" s="23" t="str">
        <f t="shared" si="9"/>
        <v>Jack Walker (g)</v>
      </c>
    </row>
    <row r="15" spans="1:16" ht="12.75">
      <c r="A15" s="21" t="str">
        <f t="shared" si="10"/>
        <v>dnf</v>
      </c>
      <c r="B15" s="23" t="s">
        <v>13</v>
      </c>
      <c r="C15" s="20">
        <v>0</v>
      </c>
      <c r="D15" s="5">
        <f t="shared" si="0"/>
        <v>0</v>
      </c>
      <c r="E15" s="5">
        <v>0.005335648148148148</v>
      </c>
      <c r="F15" s="22">
        <f t="shared" si="1"/>
        <v>0.005335648148148148</v>
      </c>
      <c r="G15" s="21">
        <f t="shared" si="2"/>
        <v>14</v>
      </c>
      <c r="H15" s="5" t="s">
        <v>12</v>
      </c>
      <c r="I15" s="22" t="str">
        <f t="shared" si="3"/>
        <v>dnf</v>
      </c>
      <c r="J15" s="21" t="str">
        <f t="shared" si="4"/>
        <v>dnf</v>
      </c>
      <c r="K15" s="5" t="s">
        <v>12</v>
      </c>
      <c r="L15" s="22" t="str">
        <f t="shared" si="5"/>
        <v>dnf</v>
      </c>
      <c r="M15" s="21" t="str">
        <f t="shared" si="6"/>
        <v>dnf</v>
      </c>
      <c r="N15" s="22" t="str">
        <f t="shared" si="7"/>
        <v>dnf</v>
      </c>
      <c r="O15" s="21" t="str">
        <f t="shared" si="8"/>
        <v>dnf</v>
      </c>
      <c r="P15" s="23" t="str">
        <f t="shared" si="9"/>
        <v>Nancy Rawden</v>
      </c>
    </row>
  </sheetData>
  <conditionalFormatting sqref="F2:F15 I2:I15 L2:L15 N2:N15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50</v>
      </c>
    </row>
    <row r="2" spans="1:2" ht="12.75">
      <c r="A2">
        <f aca="true" t="shared" si="0" ref="A2:A40">A1+1</f>
        <v>2</v>
      </c>
      <c r="B2">
        <v>44</v>
      </c>
    </row>
    <row r="3" spans="1:2" ht="12.75">
      <c r="A3">
        <f t="shared" si="0"/>
        <v>3</v>
      </c>
      <c r="B3">
        <v>40</v>
      </c>
    </row>
    <row r="4" spans="1:2" ht="12.75">
      <c r="A4">
        <f t="shared" si="0"/>
        <v>4</v>
      </c>
      <c r="B4">
        <v>37</v>
      </c>
    </row>
    <row r="5" spans="1:2" ht="12.75">
      <c r="A5">
        <f t="shared" si="0"/>
        <v>5</v>
      </c>
      <c r="B5">
        <v>35</v>
      </c>
    </row>
    <row r="6" spans="1:2" ht="12.75">
      <c r="A6">
        <f t="shared" si="0"/>
        <v>6</v>
      </c>
      <c r="B6">
        <v>34</v>
      </c>
    </row>
    <row r="7" spans="1:2" ht="12.75">
      <c r="A7">
        <f t="shared" si="0"/>
        <v>7</v>
      </c>
      <c r="B7">
        <v>33</v>
      </c>
    </row>
    <row r="8" spans="1:2" ht="12.75">
      <c r="A8">
        <f t="shared" si="0"/>
        <v>8</v>
      </c>
      <c r="B8">
        <v>32</v>
      </c>
    </row>
    <row r="9" spans="1:2" ht="12.75">
      <c r="A9">
        <f t="shared" si="0"/>
        <v>9</v>
      </c>
      <c r="B9">
        <v>31</v>
      </c>
    </row>
    <row r="10" spans="1:2" ht="12.75">
      <c r="A10">
        <f t="shared" si="0"/>
        <v>10</v>
      </c>
      <c r="B10">
        <v>30</v>
      </c>
    </row>
    <row r="11" spans="1:2" ht="12.75">
      <c r="A11">
        <f t="shared" si="0"/>
        <v>11</v>
      </c>
      <c r="B11">
        <v>29</v>
      </c>
    </row>
    <row r="12" spans="1:2" ht="12.75">
      <c r="A12">
        <f t="shared" si="0"/>
        <v>12</v>
      </c>
      <c r="B12">
        <v>28</v>
      </c>
    </row>
    <row r="13" spans="1:2" ht="12.75">
      <c r="A13">
        <f t="shared" si="0"/>
        <v>13</v>
      </c>
      <c r="B13">
        <v>27</v>
      </c>
    </row>
    <row r="14" spans="1:2" ht="12.75">
      <c r="A14">
        <f t="shared" si="0"/>
        <v>14</v>
      </c>
      <c r="B14">
        <v>26</v>
      </c>
    </row>
    <row r="15" spans="1:2" ht="12.75">
      <c r="A15">
        <f t="shared" si="0"/>
        <v>15</v>
      </c>
      <c r="B15">
        <v>25</v>
      </c>
    </row>
    <row r="16" spans="1:2" ht="12.75">
      <c r="A16">
        <f t="shared" si="0"/>
        <v>16</v>
      </c>
      <c r="B16">
        <v>24</v>
      </c>
    </row>
    <row r="17" spans="1:2" ht="12.75">
      <c r="A17">
        <f t="shared" si="0"/>
        <v>17</v>
      </c>
      <c r="B17">
        <v>23</v>
      </c>
    </row>
    <row r="18" spans="1:2" ht="12.75">
      <c r="A18">
        <f t="shared" si="0"/>
        <v>18</v>
      </c>
      <c r="B18">
        <v>22</v>
      </c>
    </row>
    <row r="19" spans="1:2" ht="12.75">
      <c r="A19">
        <f t="shared" si="0"/>
        <v>19</v>
      </c>
      <c r="B19">
        <v>21</v>
      </c>
    </row>
    <row r="20" spans="1:2" ht="12.75">
      <c r="A20">
        <f t="shared" si="0"/>
        <v>20</v>
      </c>
      <c r="B20">
        <v>20</v>
      </c>
    </row>
    <row r="21" spans="1:2" ht="12.75">
      <c r="A21">
        <f t="shared" si="0"/>
        <v>21</v>
      </c>
      <c r="B21">
        <v>19</v>
      </c>
    </row>
    <row r="22" spans="1:2" ht="12.75">
      <c r="A22">
        <f t="shared" si="0"/>
        <v>22</v>
      </c>
      <c r="B22">
        <v>18</v>
      </c>
    </row>
    <row r="23" spans="1:2" ht="12.75">
      <c r="A23">
        <f t="shared" si="0"/>
        <v>23</v>
      </c>
      <c r="B23">
        <v>17</v>
      </c>
    </row>
    <row r="24" spans="1:2" ht="12.75">
      <c r="A24">
        <f t="shared" si="0"/>
        <v>24</v>
      </c>
      <c r="B24">
        <v>16</v>
      </c>
    </row>
    <row r="25" spans="1:2" ht="12.75">
      <c r="A25">
        <f t="shared" si="0"/>
        <v>25</v>
      </c>
      <c r="B25">
        <v>15</v>
      </c>
    </row>
    <row r="26" spans="1:2" ht="12.75">
      <c r="A26">
        <f t="shared" si="0"/>
        <v>26</v>
      </c>
      <c r="B26">
        <v>14</v>
      </c>
    </row>
    <row r="27" spans="1:2" ht="12.75">
      <c r="A27">
        <f t="shared" si="0"/>
        <v>27</v>
      </c>
      <c r="B27">
        <v>13</v>
      </c>
    </row>
    <row r="28" spans="1:2" ht="12.75">
      <c r="A28">
        <f t="shared" si="0"/>
        <v>28</v>
      </c>
      <c r="B28">
        <v>12</v>
      </c>
    </row>
    <row r="29" spans="1:2" ht="12.75">
      <c r="A29">
        <f t="shared" si="0"/>
        <v>29</v>
      </c>
      <c r="B29">
        <v>11</v>
      </c>
    </row>
    <row r="30" spans="1:2" ht="12.75">
      <c r="A30">
        <f t="shared" si="0"/>
        <v>30</v>
      </c>
      <c r="B30">
        <v>10</v>
      </c>
    </row>
    <row r="31" spans="1:2" ht="12.75">
      <c r="A31">
        <f t="shared" si="0"/>
        <v>31</v>
      </c>
      <c r="B31">
        <v>9</v>
      </c>
    </row>
    <row r="32" spans="1:2" ht="12.75">
      <c r="A32">
        <f t="shared" si="0"/>
        <v>32</v>
      </c>
      <c r="B32">
        <v>8</v>
      </c>
    </row>
    <row r="33" spans="1:2" ht="12.75">
      <c r="A33">
        <f t="shared" si="0"/>
        <v>33</v>
      </c>
      <c r="B33">
        <v>7</v>
      </c>
    </row>
    <row r="34" spans="1:2" ht="12.75">
      <c r="A34">
        <f t="shared" si="0"/>
        <v>34</v>
      </c>
      <c r="B34">
        <v>6</v>
      </c>
    </row>
    <row r="35" spans="1:2" ht="12.75">
      <c r="A35">
        <f t="shared" si="0"/>
        <v>35</v>
      </c>
      <c r="B35">
        <v>5</v>
      </c>
    </row>
    <row r="36" spans="1:2" ht="12.75">
      <c r="A36">
        <f t="shared" si="0"/>
        <v>36</v>
      </c>
      <c r="B36">
        <v>4</v>
      </c>
    </row>
    <row r="37" spans="1:2" ht="12.75">
      <c r="A37">
        <f t="shared" si="0"/>
        <v>37</v>
      </c>
      <c r="B37">
        <v>3</v>
      </c>
    </row>
    <row r="38" spans="1:2" ht="12.75">
      <c r="A38">
        <f t="shared" si="0"/>
        <v>38</v>
      </c>
      <c r="B38">
        <v>2</v>
      </c>
    </row>
    <row r="39" spans="1:2" ht="12.75">
      <c r="A39">
        <f t="shared" si="0"/>
        <v>39</v>
      </c>
      <c r="B39">
        <v>1</v>
      </c>
    </row>
    <row r="40" spans="1:2" ht="12.75">
      <c r="A40">
        <f t="shared" si="0"/>
        <v>40</v>
      </c>
      <c r="B4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92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  <col min="2" max="2" width="6.00390625" style="0" customWidth="1"/>
    <col min="3" max="3" width="5.57421875" style="0" bestFit="1" customWidth="1"/>
    <col min="4" max="11" width="5.57421875" style="3" bestFit="1" customWidth="1"/>
    <col min="12" max="12" width="5.57421875" style="0" bestFit="1" customWidth="1"/>
    <col min="13" max="15" width="7.28125" style="0" customWidth="1"/>
  </cols>
  <sheetData>
    <row r="1" spans="1:16" ht="12.75">
      <c r="A1" s="1" t="s">
        <v>1</v>
      </c>
      <c r="B1" s="1" t="s">
        <v>95</v>
      </c>
      <c r="C1" s="8" t="s">
        <v>5</v>
      </c>
      <c r="D1" s="8" t="s">
        <v>9</v>
      </c>
      <c r="E1" s="8" t="s">
        <v>37</v>
      </c>
      <c r="F1" s="8" t="s">
        <v>65</v>
      </c>
      <c r="G1" s="8" t="s">
        <v>66</v>
      </c>
      <c r="H1" s="8" t="s">
        <v>68</v>
      </c>
      <c r="I1" s="8" t="s">
        <v>74</v>
      </c>
      <c r="J1" s="8" t="s">
        <v>75</v>
      </c>
      <c r="K1" s="8" t="s">
        <v>77</v>
      </c>
      <c r="L1" s="8" t="s">
        <v>106</v>
      </c>
      <c r="M1" s="8" t="s">
        <v>84</v>
      </c>
      <c r="N1" s="8" t="s">
        <v>81</v>
      </c>
      <c r="O1" s="8" t="s">
        <v>82</v>
      </c>
      <c r="P1" s="8" t="s">
        <v>83</v>
      </c>
    </row>
    <row r="2" spans="1:16" ht="12.75">
      <c r="A2" t="s">
        <v>96</v>
      </c>
      <c r="B2">
        <v>2003</v>
      </c>
      <c r="C2" s="6">
        <v>0.042210648148148136</v>
      </c>
      <c r="D2" s="6" t="s">
        <v>86</v>
      </c>
      <c r="E2" s="6">
        <v>0.04258101851851853</v>
      </c>
      <c r="F2" s="6">
        <v>0.043668981481481475</v>
      </c>
      <c r="G2" s="6" t="s">
        <v>86</v>
      </c>
      <c r="H2" s="6" t="s">
        <v>86</v>
      </c>
      <c r="I2" s="6" t="s">
        <v>86</v>
      </c>
      <c r="J2" s="6" t="s">
        <v>86</v>
      </c>
      <c r="K2" s="6">
        <v>0.041041666666666664</v>
      </c>
      <c r="L2" s="6">
        <v>0.04099537037037037</v>
      </c>
      <c r="M2" s="6">
        <f aca="true" t="shared" si="0" ref="M2:M33">AVERAGE(L2,K2,J2,I2,H2,G2,F2,E2,D2,C2)</f>
        <v>0.04209953703703704</v>
      </c>
      <c r="N2" s="6">
        <f aca="true" t="shared" si="1" ref="N2:N33">MIN(L2,K2,J2,I2,H2,G2,F2,E2,D2,C2)</f>
        <v>0.04099537037037037</v>
      </c>
      <c r="O2" s="6">
        <f aca="true" t="shared" si="2" ref="O2:O8">TIMEVALUE("1:20:00")-(M2+N2)/2</f>
        <v>0.014008101851851848</v>
      </c>
      <c r="P2" s="16">
        <f aca="true" t="shared" si="3" ref="P2:P8">TIMEVALUE("18:50:00")+O2</f>
        <v>0.7987303240740741</v>
      </c>
    </row>
    <row r="3" spans="1:16" ht="12.75">
      <c r="A3" t="s">
        <v>39</v>
      </c>
      <c r="B3">
        <v>2004</v>
      </c>
      <c r="C3" s="6" t="s">
        <v>86</v>
      </c>
      <c r="D3" s="6">
        <v>0.04122685185185185</v>
      </c>
      <c r="E3" s="6" t="s">
        <v>86</v>
      </c>
      <c r="F3" s="6">
        <v>0.04079861111111112</v>
      </c>
      <c r="G3" s="6">
        <v>0.04027777777777779</v>
      </c>
      <c r="H3" s="6" t="s">
        <v>86</v>
      </c>
      <c r="I3" s="6" t="s">
        <v>86</v>
      </c>
      <c r="J3" s="6" t="s">
        <v>86</v>
      </c>
      <c r="K3" s="6" t="s">
        <v>86</v>
      </c>
      <c r="L3" s="6"/>
      <c r="M3" s="6">
        <f t="shared" si="0"/>
        <v>0.040767746913580254</v>
      </c>
      <c r="N3" s="6">
        <f t="shared" si="1"/>
        <v>0.04027777777777779</v>
      </c>
      <c r="O3" s="6">
        <f t="shared" si="2"/>
        <v>0.015032793209876535</v>
      </c>
      <c r="P3" s="16">
        <f t="shared" si="3"/>
        <v>0.7997550154320987</v>
      </c>
    </row>
    <row r="4" spans="1:16" ht="12.75">
      <c r="A4" t="s">
        <v>39</v>
      </c>
      <c r="B4">
        <v>2003</v>
      </c>
      <c r="C4" s="6">
        <v>0.04203703703703703</v>
      </c>
      <c r="D4" s="6">
        <v>0.0422337962962963</v>
      </c>
      <c r="E4" s="6" t="s">
        <v>86</v>
      </c>
      <c r="F4" s="6" t="s">
        <v>86</v>
      </c>
      <c r="G4" s="6">
        <v>0.04181712962962963</v>
      </c>
      <c r="H4" s="6">
        <v>0.04125</v>
      </c>
      <c r="I4" s="6" t="s">
        <v>86</v>
      </c>
      <c r="J4" s="6" t="s">
        <v>86</v>
      </c>
      <c r="K4" s="6" t="s">
        <v>86</v>
      </c>
      <c r="L4" s="6"/>
      <c r="M4" s="6">
        <f t="shared" si="0"/>
        <v>0.04183449074074074</v>
      </c>
      <c r="N4" s="6">
        <f t="shared" si="1"/>
        <v>0.04125</v>
      </c>
      <c r="O4" s="6">
        <f t="shared" si="2"/>
        <v>0.01401331018518518</v>
      </c>
      <c r="P4" s="16">
        <f t="shared" si="3"/>
        <v>0.7987355324074074</v>
      </c>
    </row>
    <row r="5" spans="1:16" ht="12.75">
      <c r="A5" t="s">
        <v>40</v>
      </c>
      <c r="B5">
        <v>2004</v>
      </c>
      <c r="C5" s="6" t="s">
        <v>86</v>
      </c>
      <c r="D5" s="6" t="s">
        <v>86</v>
      </c>
      <c r="E5" s="6" t="s">
        <v>86</v>
      </c>
      <c r="F5" s="6">
        <v>0.04510416666666667</v>
      </c>
      <c r="G5" s="6">
        <v>0.04358796296296297</v>
      </c>
      <c r="H5" s="6" t="s">
        <v>86</v>
      </c>
      <c r="I5" s="6" t="s">
        <v>86</v>
      </c>
      <c r="J5" s="6" t="s">
        <v>86</v>
      </c>
      <c r="K5" s="6" t="s">
        <v>86</v>
      </c>
      <c r="L5" s="6">
        <v>0.04438657407407407</v>
      </c>
      <c r="M5" s="6">
        <f t="shared" si="0"/>
        <v>0.04435956790123457</v>
      </c>
      <c r="N5" s="6">
        <f t="shared" si="1"/>
        <v>0.04358796296296297</v>
      </c>
      <c r="O5" s="6">
        <f t="shared" si="2"/>
        <v>0.011581790123456781</v>
      </c>
      <c r="P5" s="16">
        <f t="shared" si="3"/>
        <v>0.796304012345679</v>
      </c>
    </row>
    <row r="6" spans="1:16" ht="12.75">
      <c r="A6" t="s">
        <v>40</v>
      </c>
      <c r="B6">
        <v>2003</v>
      </c>
      <c r="C6" s="6" t="s">
        <v>86</v>
      </c>
      <c r="D6" s="6" t="s">
        <v>86</v>
      </c>
      <c r="E6" s="6" t="s">
        <v>86</v>
      </c>
      <c r="F6" s="6" t="s">
        <v>86</v>
      </c>
      <c r="G6" s="6" t="s">
        <v>86</v>
      </c>
      <c r="H6" s="6">
        <v>0.04552083333333333</v>
      </c>
      <c r="I6" s="6" t="s">
        <v>86</v>
      </c>
      <c r="J6" s="6" t="s">
        <v>86</v>
      </c>
      <c r="K6" s="6">
        <v>0.04488425925925926</v>
      </c>
      <c r="L6" s="6">
        <v>0.044259259259259255</v>
      </c>
      <c r="M6" s="6">
        <f t="shared" si="0"/>
        <v>0.04488811728395061</v>
      </c>
      <c r="N6" s="6">
        <f t="shared" si="1"/>
        <v>0.044259259259259255</v>
      </c>
      <c r="O6" s="6">
        <f t="shared" si="2"/>
        <v>0.01098186728395062</v>
      </c>
      <c r="P6" s="16">
        <f t="shared" si="3"/>
        <v>0.7957040895061729</v>
      </c>
    </row>
    <row r="7" spans="1:16" ht="12.75">
      <c r="A7" t="s">
        <v>28</v>
      </c>
      <c r="B7">
        <v>2004</v>
      </c>
      <c r="C7" s="6" t="s">
        <v>86</v>
      </c>
      <c r="D7" s="6">
        <v>0.03881944444444444</v>
      </c>
      <c r="E7" s="6" t="s">
        <v>86</v>
      </c>
      <c r="F7" s="6" t="s">
        <v>86</v>
      </c>
      <c r="G7" s="6">
        <v>0.04005787037037037</v>
      </c>
      <c r="H7" s="6" t="s">
        <v>86</v>
      </c>
      <c r="I7" s="6" t="s">
        <v>86</v>
      </c>
      <c r="J7" s="6" t="s">
        <v>86</v>
      </c>
      <c r="K7" s="6" t="s">
        <v>86</v>
      </c>
      <c r="L7" s="6"/>
      <c r="M7" s="6">
        <f t="shared" si="0"/>
        <v>0.0394386574074074</v>
      </c>
      <c r="N7" s="6">
        <f t="shared" si="1"/>
        <v>0.03881944444444444</v>
      </c>
      <c r="O7" s="6">
        <f t="shared" si="2"/>
        <v>0.016426504629629635</v>
      </c>
      <c r="P7" s="16">
        <f t="shared" si="3"/>
        <v>0.8011487268518518</v>
      </c>
    </row>
    <row r="8" spans="1:16" ht="12.75">
      <c r="A8" t="s">
        <v>28</v>
      </c>
      <c r="B8">
        <v>2003</v>
      </c>
      <c r="C8" s="6">
        <v>0.03966435185185185</v>
      </c>
      <c r="D8" s="6">
        <v>0.0398263888888889</v>
      </c>
      <c r="E8" s="6">
        <v>0.03894675925925926</v>
      </c>
      <c r="F8" s="6">
        <v>0.03881944444444445</v>
      </c>
      <c r="G8" s="6" t="s">
        <v>86</v>
      </c>
      <c r="H8" s="6">
        <v>0.040208333333333325</v>
      </c>
      <c r="I8" s="6">
        <v>0.03989583333333333</v>
      </c>
      <c r="J8" s="6" t="s">
        <v>86</v>
      </c>
      <c r="K8" s="6">
        <v>0.03881944444444444</v>
      </c>
      <c r="L8" s="6">
        <v>0.03884259259259259</v>
      </c>
      <c r="M8" s="6">
        <f t="shared" si="0"/>
        <v>0.03937789351851851</v>
      </c>
      <c r="N8" s="6">
        <f t="shared" si="1"/>
        <v>0.03881944444444444</v>
      </c>
      <c r="O8" s="6">
        <f t="shared" si="2"/>
        <v>0.016456886574074077</v>
      </c>
      <c r="P8" s="16">
        <f t="shared" si="3"/>
        <v>0.8011791087962963</v>
      </c>
    </row>
    <row r="9" spans="1:15" ht="12.75">
      <c r="A9" t="s">
        <v>97</v>
      </c>
      <c r="B9">
        <v>2003</v>
      </c>
      <c r="C9" s="6">
        <v>0.047268518518518515</v>
      </c>
      <c r="D9" s="6" t="s">
        <v>86</v>
      </c>
      <c r="E9" s="6" t="s">
        <v>86</v>
      </c>
      <c r="F9" s="6" t="s">
        <v>86</v>
      </c>
      <c r="G9" s="6" t="s">
        <v>86</v>
      </c>
      <c r="H9" s="6" t="s">
        <v>86</v>
      </c>
      <c r="I9" s="6" t="s">
        <v>86</v>
      </c>
      <c r="J9" s="6" t="s">
        <v>86</v>
      </c>
      <c r="K9" s="6" t="s">
        <v>86</v>
      </c>
      <c r="L9" s="6"/>
      <c r="M9">
        <f t="shared" si="0"/>
        <v>0.047268518518518515</v>
      </c>
      <c r="N9">
        <f t="shared" si="1"/>
        <v>0.047268518518518515</v>
      </c>
      <c r="O9" s="6"/>
    </row>
    <row r="10" spans="1:16" ht="12.75">
      <c r="A10" t="s">
        <v>19</v>
      </c>
      <c r="B10">
        <v>2004</v>
      </c>
      <c r="C10" s="6">
        <v>0.04079861111111111</v>
      </c>
      <c r="D10" s="6">
        <v>0.03921296296296296</v>
      </c>
      <c r="E10" s="6" t="s">
        <v>12</v>
      </c>
      <c r="F10" s="6">
        <v>0.03953703703703704</v>
      </c>
      <c r="G10" s="6">
        <v>0.039004629629629625</v>
      </c>
      <c r="H10" s="6">
        <v>0.03826388888888888</v>
      </c>
      <c r="I10" s="6">
        <v>0.038356481481481484</v>
      </c>
      <c r="J10" s="6">
        <v>0.037129629629629624</v>
      </c>
      <c r="K10" s="6">
        <v>0.03940972222222222</v>
      </c>
      <c r="L10" s="6">
        <v>0.04</v>
      </c>
      <c r="M10" s="6">
        <f t="shared" si="0"/>
        <v>0.03907921810699588</v>
      </c>
      <c r="N10" s="6">
        <f t="shared" si="1"/>
        <v>0.037129629629629624</v>
      </c>
      <c r="O10" s="6">
        <f aca="true" t="shared" si="4" ref="O10:O22">TIMEVALUE("1:20:00")-(M10+N10)/2</f>
        <v>0.0174511316872428</v>
      </c>
      <c r="P10" s="16">
        <f aca="true" t="shared" si="5" ref="P10:P22">TIMEVALUE("18:50:00")+O10</f>
        <v>0.802173353909465</v>
      </c>
    </row>
    <row r="11" spans="1:16" ht="12.75">
      <c r="A11" t="s">
        <v>19</v>
      </c>
      <c r="B11">
        <v>2003</v>
      </c>
      <c r="C11" s="6" t="s">
        <v>86</v>
      </c>
      <c r="D11" s="6">
        <v>0.04262731481481481</v>
      </c>
      <c r="E11" s="6">
        <v>0.04255787037037037</v>
      </c>
      <c r="F11" s="6">
        <v>0.040625</v>
      </c>
      <c r="G11" s="6" t="s">
        <v>86</v>
      </c>
      <c r="H11" s="6">
        <v>0.04076388888888889</v>
      </c>
      <c r="I11" s="6" t="s">
        <v>86</v>
      </c>
      <c r="J11" s="6" t="s">
        <v>12</v>
      </c>
      <c r="K11" s="6">
        <v>0.03962962962962963</v>
      </c>
      <c r="L11" s="6" t="s">
        <v>12</v>
      </c>
      <c r="M11" s="6">
        <f t="shared" si="0"/>
        <v>0.041240740740740744</v>
      </c>
      <c r="N11" s="6">
        <f t="shared" si="1"/>
        <v>0.03962962962962963</v>
      </c>
      <c r="O11" s="6">
        <f t="shared" si="4"/>
        <v>0.015120370370370367</v>
      </c>
      <c r="P11" s="16">
        <f t="shared" si="5"/>
        <v>0.7998425925925926</v>
      </c>
    </row>
    <row r="12" spans="1:16" ht="12.75">
      <c r="A12" t="s">
        <v>18</v>
      </c>
      <c r="B12">
        <v>2004</v>
      </c>
      <c r="C12" s="6">
        <v>0.046099537037037036</v>
      </c>
      <c r="D12" s="6">
        <v>0.04337962962962963</v>
      </c>
      <c r="E12" s="6" t="s">
        <v>86</v>
      </c>
      <c r="F12" s="6" t="s">
        <v>86</v>
      </c>
      <c r="G12" s="6" t="s">
        <v>86</v>
      </c>
      <c r="H12" s="6" t="s">
        <v>86</v>
      </c>
      <c r="I12" s="6" t="s">
        <v>86</v>
      </c>
      <c r="J12" s="6" t="s">
        <v>86</v>
      </c>
      <c r="K12" s="6" t="s">
        <v>86</v>
      </c>
      <c r="L12" s="6"/>
      <c r="M12" s="6">
        <f t="shared" si="0"/>
        <v>0.04473958333333333</v>
      </c>
      <c r="N12" s="6">
        <f t="shared" si="1"/>
        <v>0.04337962962962963</v>
      </c>
      <c r="O12" s="6">
        <f t="shared" si="4"/>
        <v>0.011495949074074072</v>
      </c>
      <c r="P12" s="16">
        <f t="shared" si="5"/>
        <v>0.7962181712962962</v>
      </c>
    </row>
    <row r="13" spans="1:16" ht="12.75">
      <c r="A13" t="s">
        <v>24</v>
      </c>
      <c r="B13">
        <v>2004</v>
      </c>
      <c r="C13" s="6" t="s">
        <v>86</v>
      </c>
      <c r="D13" s="6">
        <v>0.04244212962962963</v>
      </c>
      <c r="E13" s="6" t="s">
        <v>86</v>
      </c>
      <c r="F13" s="6">
        <v>0.04231481481481482</v>
      </c>
      <c r="G13" s="6">
        <v>0.042222222222222223</v>
      </c>
      <c r="H13" s="6" t="s">
        <v>86</v>
      </c>
      <c r="I13" s="6" t="s">
        <v>86</v>
      </c>
      <c r="J13" s="6" t="s">
        <v>86</v>
      </c>
      <c r="K13" s="6" t="s">
        <v>86</v>
      </c>
      <c r="L13" s="6"/>
      <c r="M13" s="6">
        <f t="shared" si="0"/>
        <v>0.04232638888888889</v>
      </c>
      <c r="N13" s="6">
        <f t="shared" si="1"/>
        <v>0.042222222222222223</v>
      </c>
      <c r="O13" s="6">
        <f t="shared" si="4"/>
        <v>0.013281249999999994</v>
      </c>
      <c r="P13" s="16">
        <f t="shared" si="5"/>
        <v>0.7980034722222222</v>
      </c>
    </row>
    <row r="14" spans="1:16" ht="12.75">
      <c r="A14" t="s">
        <v>24</v>
      </c>
      <c r="B14">
        <v>2003</v>
      </c>
      <c r="C14" s="6">
        <v>0.04287037037037037</v>
      </c>
      <c r="D14" s="6">
        <v>0.0434837962962963</v>
      </c>
      <c r="E14" s="6">
        <v>0.0422800925925926</v>
      </c>
      <c r="F14" s="6" t="s">
        <v>86</v>
      </c>
      <c r="G14" s="6">
        <v>0.04228009259259259</v>
      </c>
      <c r="H14" s="6">
        <v>0.042939814814814806</v>
      </c>
      <c r="I14" s="6">
        <v>0.04207175925925926</v>
      </c>
      <c r="J14" s="6" t="s">
        <v>86</v>
      </c>
      <c r="K14" s="6" t="s">
        <v>86</v>
      </c>
      <c r="L14" s="6">
        <v>0.04079861111111111</v>
      </c>
      <c r="M14" s="6">
        <f t="shared" si="0"/>
        <v>0.04238921957671958</v>
      </c>
      <c r="N14" s="6">
        <f t="shared" si="1"/>
        <v>0.04079861111111111</v>
      </c>
      <c r="O14" s="6">
        <f t="shared" si="4"/>
        <v>0.013961640211640203</v>
      </c>
      <c r="P14" s="16">
        <f t="shared" si="5"/>
        <v>0.7986838624338624</v>
      </c>
    </row>
    <row r="15" spans="1:16" ht="12.75">
      <c r="A15" t="s">
        <v>93</v>
      </c>
      <c r="B15">
        <v>2003</v>
      </c>
      <c r="C15" s="6" t="s">
        <v>86</v>
      </c>
      <c r="D15" s="6" t="s">
        <v>86</v>
      </c>
      <c r="E15" s="6" t="s">
        <v>86</v>
      </c>
      <c r="F15" s="6" t="s">
        <v>86</v>
      </c>
      <c r="G15" s="6" t="s">
        <v>86</v>
      </c>
      <c r="H15" s="6" t="s">
        <v>86</v>
      </c>
      <c r="I15" s="6" t="s">
        <v>86</v>
      </c>
      <c r="J15" s="6">
        <v>0.044375</v>
      </c>
      <c r="K15" s="6" t="s">
        <v>86</v>
      </c>
      <c r="L15" s="6"/>
      <c r="M15" s="6">
        <f t="shared" si="0"/>
        <v>0.044375</v>
      </c>
      <c r="N15" s="6">
        <f t="shared" si="1"/>
        <v>0.044375</v>
      </c>
      <c r="O15" s="6">
        <f t="shared" si="4"/>
        <v>0.011180555555555555</v>
      </c>
      <c r="P15" s="16">
        <f t="shared" si="5"/>
        <v>0.7959027777777777</v>
      </c>
    </row>
    <row r="16" spans="1:16" ht="12.75">
      <c r="A16" t="s">
        <v>21</v>
      </c>
      <c r="B16">
        <v>2004</v>
      </c>
      <c r="C16" s="6">
        <v>0.037766203703703705</v>
      </c>
      <c r="D16" s="6">
        <v>0.03644675925925926</v>
      </c>
      <c r="E16" s="6" t="s">
        <v>86</v>
      </c>
      <c r="F16" s="6" t="s">
        <v>86</v>
      </c>
      <c r="G16" s="6" t="s">
        <v>86</v>
      </c>
      <c r="H16" s="6" t="s">
        <v>86</v>
      </c>
      <c r="I16" s="6">
        <v>0.03710648148148148</v>
      </c>
      <c r="J16" s="6" t="s">
        <v>86</v>
      </c>
      <c r="K16" s="6" t="s">
        <v>86</v>
      </c>
      <c r="L16" s="6">
        <v>0.03631944444444444</v>
      </c>
      <c r="M16" s="6">
        <f t="shared" si="0"/>
        <v>0.03690972222222222</v>
      </c>
      <c r="N16" s="6">
        <f t="shared" si="1"/>
        <v>0.03631944444444444</v>
      </c>
      <c r="O16" s="6">
        <f t="shared" si="4"/>
        <v>0.018940972222222227</v>
      </c>
      <c r="P16" s="16">
        <f t="shared" si="5"/>
        <v>0.8036631944444445</v>
      </c>
    </row>
    <row r="17" spans="1:16" ht="12.75">
      <c r="A17" t="s">
        <v>21</v>
      </c>
      <c r="B17">
        <v>2003</v>
      </c>
      <c r="C17" s="6">
        <v>0.03931712962962963</v>
      </c>
      <c r="D17" s="6" t="s">
        <v>86</v>
      </c>
      <c r="E17" s="6">
        <v>0.038275462962962956</v>
      </c>
      <c r="F17" s="6" t="s">
        <v>86</v>
      </c>
      <c r="G17" s="6" t="s">
        <v>86</v>
      </c>
      <c r="H17" s="6">
        <v>0.03949074074074074</v>
      </c>
      <c r="I17" s="6" t="s">
        <v>86</v>
      </c>
      <c r="J17" s="6" t="s">
        <v>86</v>
      </c>
      <c r="K17" s="6">
        <v>0.037175925925925925</v>
      </c>
      <c r="L17" s="6">
        <v>0.037395833333333336</v>
      </c>
      <c r="M17" s="6">
        <f t="shared" si="0"/>
        <v>0.03833101851851852</v>
      </c>
      <c r="N17" s="6">
        <f t="shared" si="1"/>
        <v>0.037175925925925925</v>
      </c>
      <c r="O17" s="6">
        <f t="shared" si="4"/>
        <v>0.01780208333333333</v>
      </c>
      <c r="P17" s="16">
        <f t="shared" si="5"/>
        <v>0.8025243055555555</v>
      </c>
    </row>
    <row r="18" spans="1:16" ht="12.75">
      <c r="A18" t="s">
        <v>44</v>
      </c>
      <c r="B18">
        <v>2004</v>
      </c>
      <c r="C18" s="6" t="s">
        <v>86</v>
      </c>
      <c r="D18" s="6" t="s">
        <v>86</v>
      </c>
      <c r="E18" s="6" t="s">
        <v>86</v>
      </c>
      <c r="F18" s="6" t="s">
        <v>86</v>
      </c>
      <c r="G18" s="6" t="s">
        <v>86</v>
      </c>
      <c r="H18" s="6" t="s">
        <v>86</v>
      </c>
      <c r="I18" s="6">
        <v>0.03770833333333334</v>
      </c>
      <c r="J18" s="6" t="s">
        <v>86</v>
      </c>
      <c r="K18" s="6" t="s">
        <v>86</v>
      </c>
      <c r="L18" s="6"/>
      <c r="M18" s="6">
        <f t="shared" si="0"/>
        <v>0.03770833333333334</v>
      </c>
      <c r="N18" s="6">
        <f t="shared" si="1"/>
        <v>0.03770833333333334</v>
      </c>
      <c r="O18" s="6">
        <f t="shared" si="4"/>
        <v>0.017847222222222216</v>
      </c>
      <c r="P18" s="16">
        <f t="shared" si="5"/>
        <v>0.8025694444444444</v>
      </c>
    </row>
    <row r="19" spans="1:16" ht="12.75">
      <c r="A19" t="s">
        <v>46</v>
      </c>
      <c r="B19">
        <v>2004</v>
      </c>
      <c r="C19" s="6" t="s">
        <v>86</v>
      </c>
      <c r="D19" s="6" t="s">
        <v>86</v>
      </c>
      <c r="E19" s="6" t="s">
        <v>86</v>
      </c>
      <c r="F19" s="6">
        <v>0.046875</v>
      </c>
      <c r="G19" s="6" t="s">
        <v>86</v>
      </c>
      <c r="H19" s="6">
        <v>0.046863425925925926</v>
      </c>
      <c r="I19" s="6" t="s">
        <v>86</v>
      </c>
      <c r="J19" s="6">
        <v>0.04518518518518518</v>
      </c>
      <c r="K19" s="6" t="s">
        <v>86</v>
      </c>
      <c r="L19" s="6"/>
      <c r="M19" s="6">
        <f t="shared" si="0"/>
        <v>0.046307870370370374</v>
      </c>
      <c r="N19" s="6">
        <f t="shared" si="1"/>
        <v>0.04518518518518518</v>
      </c>
      <c r="O19" s="6">
        <f t="shared" si="4"/>
        <v>0.00980902777777777</v>
      </c>
      <c r="P19" s="16">
        <f t="shared" si="5"/>
        <v>0.79453125</v>
      </c>
    </row>
    <row r="20" spans="1:16" ht="12.75">
      <c r="A20" t="s">
        <v>48</v>
      </c>
      <c r="B20">
        <v>2004</v>
      </c>
      <c r="C20" s="6" t="s">
        <v>86</v>
      </c>
      <c r="D20" s="6">
        <v>0.03543981481481481</v>
      </c>
      <c r="E20" s="6" t="s">
        <v>86</v>
      </c>
      <c r="F20" s="6" t="s">
        <v>86</v>
      </c>
      <c r="G20" s="6" t="s">
        <v>86</v>
      </c>
      <c r="H20" s="6" t="s">
        <v>86</v>
      </c>
      <c r="I20" s="6" t="s">
        <v>86</v>
      </c>
      <c r="J20" s="6" t="s">
        <v>86</v>
      </c>
      <c r="K20" s="6" t="s">
        <v>86</v>
      </c>
      <c r="L20" s="6">
        <v>0.03831018518518518</v>
      </c>
      <c r="M20" s="6">
        <f t="shared" si="0"/>
        <v>0.036875</v>
      </c>
      <c r="N20" s="6">
        <f t="shared" si="1"/>
        <v>0.03543981481481481</v>
      </c>
      <c r="O20" s="6">
        <f t="shared" si="4"/>
        <v>0.01939814814814815</v>
      </c>
      <c r="P20" s="16">
        <f t="shared" si="5"/>
        <v>0.8041203703703703</v>
      </c>
    </row>
    <row r="21" spans="1:16" ht="12.75">
      <c r="A21" t="s">
        <v>48</v>
      </c>
      <c r="B21">
        <v>2003</v>
      </c>
      <c r="C21" s="6" t="s">
        <v>86</v>
      </c>
      <c r="D21" s="6">
        <v>0.04064814814814815</v>
      </c>
      <c r="E21" s="6">
        <v>0.03791666666666667</v>
      </c>
      <c r="F21" s="6">
        <v>0.0376851851851852</v>
      </c>
      <c r="G21" s="6" t="s">
        <v>86</v>
      </c>
      <c r="H21" s="6" t="s">
        <v>86</v>
      </c>
      <c r="I21" s="6" t="s">
        <v>86</v>
      </c>
      <c r="J21" s="6" t="s">
        <v>86</v>
      </c>
      <c r="K21" s="6" t="s">
        <v>86</v>
      </c>
      <c r="L21" s="6"/>
      <c r="M21" s="6">
        <f t="shared" si="0"/>
        <v>0.03875000000000001</v>
      </c>
      <c r="N21" s="6">
        <f t="shared" si="1"/>
        <v>0.0376851851851852</v>
      </c>
      <c r="O21" s="6">
        <f t="shared" si="4"/>
        <v>0.01733796296296295</v>
      </c>
      <c r="P21" s="16">
        <f t="shared" si="5"/>
        <v>0.8020601851851852</v>
      </c>
    </row>
    <row r="22" spans="1:16" ht="12.75">
      <c r="A22" t="s">
        <v>16</v>
      </c>
      <c r="B22">
        <v>2004</v>
      </c>
      <c r="C22" s="6">
        <v>0.040914351851851855</v>
      </c>
      <c r="D22" s="6">
        <v>0.038391203703703705</v>
      </c>
      <c r="E22" s="6" t="s">
        <v>86</v>
      </c>
      <c r="F22" s="6" t="s">
        <v>86</v>
      </c>
      <c r="G22" s="6" t="s">
        <v>86</v>
      </c>
      <c r="H22" s="6" t="s">
        <v>86</v>
      </c>
      <c r="I22" s="6" t="s">
        <v>12</v>
      </c>
      <c r="J22" s="6" t="s">
        <v>86</v>
      </c>
      <c r="K22" s="6" t="s">
        <v>86</v>
      </c>
      <c r="L22" s="6"/>
      <c r="M22" s="6">
        <f t="shared" si="0"/>
        <v>0.03965277777777778</v>
      </c>
      <c r="N22" s="6">
        <f t="shared" si="1"/>
        <v>0.038391203703703705</v>
      </c>
      <c r="O22" s="6">
        <f t="shared" si="4"/>
        <v>0.016533564814814813</v>
      </c>
      <c r="P22" s="16">
        <f t="shared" si="5"/>
        <v>0.801255787037037</v>
      </c>
    </row>
    <row r="23" spans="1:15" ht="12.75">
      <c r="A23" t="s">
        <v>79</v>
      </c>
      <c r="B23">
        <v>2004</v>
      </c>
      <c r="C23" s="6" t="s">
        <v>86</v>
      </c>
      <c r="D23" s="6" t="s">
        <v>86</v>
      </c>
      <c r="E23" s="6" t="s">
        <v>86</v>
      </c>
      <c r="F23" s="6" t="s">
        <v>86</v>
      </c>
      <c r="G23" s="6" t="s">
        <v>86</v>
      </c>
      <c r="H23" s="6" t="s">
        <v>86</v>
      </c>
      <c r="I23" s="6" t="s">
        <v>86</v>
      </c>
      <c r="J23" s="6" t="s">
        <v>86</v>
      </c>
      <c r="K23" s="6" t="s">
        <v>12</v>
      </c>
      <c r="L23" s="6"/>
      <c r="M23" t="e">
        <f t="shared" si="0"/>
        <v>#DIV/0!</v>
      </c>
      <c r="N23">
        <f t="shared" si="1"/>
        <v>0</v>
      </c>
      <c r="O23" s="6"/>
    </row>
    <row r="24" spans="1:16" ht="12.75">
      <c r="A24" t="s">
        <v>20</v>
      </c>
      <c r="B24">
        <v>2004</v>
      </c>
      <c r="C24" s="6">
        <v>0.039548611111111104</v>
      </c>
      <c r="D24" s="6">
        <v>0.03837962962962963</v>
      </c>
      <c r="E24" s="6" t="s">
        <v>86</v>
      </c>
      <c r="F24" s="6">
        <v>0.03850694444444444</v>
      </c>
      <c r="G24" s="6">
        <v>0.03813657407407407</v>
      </c>
      <c r="H24" s="6">
        <v>0.03800925925925926</v>
      </c>
      <c r="I24" s="6">
        <v>0.04032407407407407</v>
      </c>
      <c r="J24" s="6" t="s">
        <v>86</v>
      </c>
      <c r="K24" s="6">
        <v>0.040520833333333325</v>
      </c>
      <c r="L24" s="6"/>
      <c r="M24" s="6">
        <f t="shared" si="0"/>
        <v>0.03906084656084655</v>
      </c>
      <c r="N24" s="6">
        <f t="shared" si="1"/>
        <v>0.03800925925925926</v>
      </c>
      <c r="O24" s="6">
        <f aca="true" t="shared" si="6" ref="O24:O50">TIMEVALUE("1:20:00")-(M24+N24)/2</f>
        <v>0.017020502645502644</v>
      </c>
      <c r="P24" s="16">
        <f aca="true" t="shared" si="7" ref="P24:P50">TIMEVALUE("18:50:00")+O24</f>
        <v>0.8017427248677249</v>
      </c>
    </row>
    <row r="25" spans="1:16" ht="12.75">
      <c r="A25" t="s">
        <v>20</v>
      </c>
      <c r="B25">
        <v>2003</v>
      </c>
      <c r="C25" s="6" t="s">
        <v>12</v>
      </c>
      <c r="D25" s="6">
        <v>0.04064814814814815</v>
      </c>
      <c r="E25" s="6">
        <v>0.0404398148148148</v>
      </c>
      <c r="F25" s="6">
        <v>0.040532407407407406</v>
      </c>
      <c r="G25" s="6">
        <v>0.038935185185185184</v>
      </c>
      <c r="H25" s="6">
        <v>0.03885416666666666</v>
      </c>
      <c r="I25" s="6" t="s">
        <v>86</v>
      </c>
      <c r="J25" s="6" t="s">
        <v>86</v>
      </c>
      <c r="K25" s="6">
        <v>0.038969907407407404</v>
      </c>
      <c r="L25" s="6">
        <v>0.041192129629629634</v>
      </c>
      <c r="M25" s="6">
        <f t="shared" si="0"/>
        <v>0.03993882275132275</v>
      </c>
      <c r="N25" s="6">
        <f t="shared" si="1"/>
        <v>0.03885416666666666</v>
      </c>
      <c r="O25" s="6">
        <f t="shared" si="6"/>
        <v>0.016159060846560845</v>
      </c>
      <c r="P25" s="16">
        <f t="shared" si="7"/>
        <v>0.800881283068783</v>
      </c>
    </row>
    <row r="26" spans="1:16" ht="12.75">
      <c r="A26" t="s">
        <v>26</v>
      </c>
      <c r="B26">
        <v>2004</v>
      </c>
      <c r="C26" s="6" t="s">
        <v>86</v>
      </c>
      <c r="D26" s="6">
        <v>0.04256944444444445</v>
      </c>
      <c r="E26" s="6" t="s">
        <v>86</v>
      </c>
      <c r="F26" s="6" t="s">
        <v>86</v>
      </c>
      <c r="G26" s="6" t="s">
        <v>86</v>
      </c>
      <c r="H26" s="6" t="s">
        <v>86</v>
      </c>
      <c r="I26" s="6" t="s">
        <v>86</v>
      </c>
      <c r="J26" s="6" t="s">
        <v>86</v>
      </c>
      <c r="K26" s="6" t="s">
        <v>86</v>
      </c>
      <c r="L26" s="6"/>
      <c r="M26" s="6">
        <f t="shared" si="0"/>
        <v>0.04256944444444445</v>
      </c>
      <c r="N26" s="6">
        <f t="shared" si="1"/>
        <v>0.04256944444444445</v>
      </c>
      <c r="O26" s="6">
        <f t="shared" si="6"/>
        <v>0.012986111111111101</v>
      </c>
      <c r="P26" s="16">
        <f t="shared" si="7"/>
        <v>0.7977083333333334</v>
      </c>
    </row>
    <row r="27" spans="1:16" ht="12.75">
      <c r="A27" t="s">
        <v>98</v>
      </c>
      <c r="B27">
        <v>2003</v>
      </c>
      <c r="C27" s="6">
        <v>0.03917824074074074</v>
      </c>
      <c r="D27" s="6" t="s">
        <v>86</v>
      </c>
      <c r="E27" s="6" t="s">
        <v>86</v>
      </c>
      <c r="F27" s="6">
        <v>0.03886574074074074</v>
      </c>
      <c r="G27" s="6">
        <v>0.040740740740740744</v>
      </c>
      <c r="H27" s="6" t="s">
        <v>86</v>
      </c>
      <c r="I27" s="6" t="s">
        <v>86</v>
      </c>
      <c r="J27" s="6" t="s">
        <v>86</v>
      </c>
      <c r="K27" s="6" t="s">
        <v>86</v>
      </c>
      <c r="L27" s="6"/>
      <c r="M27" s="6">
        <f t="shared" si="0"/>
        <v>0.039594907407407405</v>
      </c>
      <c r="N27" s="6">
        <f t="shared" si="1"/>
        <v>0.03886574074074074</v>
      </c>
      <c r="O27" s="6">
        <f t="shared" si="6"/>
        <v>0.016325231481481475</v>
      </c>
      <c r="P27" s="16">
        <f t="shared" si="7"/>
        <v>0.8010474537037037</v>
      </c>
    </row>
    <row r="28" spans="1:16" ht="12.75">
      <c r="A28" t="s">
        <v>42</v>
      </c>
      <c r="B28">
        <v>2004</v>
      </c>
      <c r="C28" s="6">
        <v>0.03930555555555555</v>
      </c>
      <c r="D28" s="6">
        <v>0.03688657407407407</v>
      </c>
      <c r="E28" s="6" t="s">
        <v>86</v>
      </c>
      <c r="F28" s="6" t="s">
        <v>86</v>
      </c>
      <c r="G28" s="6" t="s">
        <v>86</v>
      </c>
      <c r="H28" s="6" t="s">
        <v>86</v>
      </c>
      <c r="I28" s="6">
        <v>0.03986111111111111</v>
      </c>
      <c r="J28" s="6">
        <v>0.037349537037037035</v>
      </c>
      <c r="K28" s="6" t="s">
        <v>86</v>
      </c>
      <c r="L28" s="6"/>
      <c r="M28" s="6">
        <f t="shared" si="0"/>
        <v>0.038350694444444444</v>
      </c>
      <c r="N28" s="6">
        <f t="shared" si="1"/>
        <v>0.03688657407407407</v>
      </c>
      <c r="O28" s="6">
        <f t="shared" si="6"/>
        <v>0.017936921296296295</v>
      </c>
      <c r="P28" s="16">
        <f t="shared" si="7"/>
        <v>0.8026591435185185</v>
      </c>
    </row>
    <row r="29" spans="1:16" ht="12.75">
      <c r="A29" t="s">
        <v>42</v>
      </c>
      <c r="B29">
        <v>2003</v>
      </c>
      <c r="C29" s="6">
        <v>0.0384375</v>
      </c>
      <c r="D29" s="6">
        <v>0.03881944444444445</v>
      </c>
      <c r="E29" s="6" t="s">
        <v>86</v>
      </c>
      <c r="F29" s="6" t="s">
        <v>86</v>
      </c>
      <c r="G29" s="6" t="s">
        <v>12</v>
      </c>
      <c r="H29" s="6">
        <v>0.0380787037037037</v>
      </c>
      <c r="I29" s="6" t="s">
        <v>86</v>
      </c>
      <c r="J29" s="6" t="s">
        <v>86</v>
      </c>
      <c r="K29" s="6" t="s">
        <v>86</v>
      </c>
      <c r="L29" s="6">
        <v>0.03923611111111111</v>
      </c>
      <c r="M29" s="6">
        <f t="shared" si="0"/>
        <v>0.038642939814814814</v>
      </c>
      <c r="N29" s="6">
        <f t="shared" si="1"/>
        <v>0.0380787037037037</v>
      </c>
      <c r="O29" s="6">
        <f t="shared" si="6"/>
        <v>0.017194733796296297</v>
      </c>
      <c r="P29" s="16">
        <f t="shared" si="7"/>
        <v>0.8019169560185185</v>
      </c>
    </row>
    <row r="30" spans="1:16" ht="12.75">
      <c r="A30" t="s">
        <v>25</v>
      </c>
      <c r="B30">
        <v>2004</v>
      </c>
      <c r="C30" s="6" t="s">
        <v>86</v>
      </c>
      <c r="D30" s="6">
        <v>0.040740740740740744</v>
      </c>
      <c r="E30" s="6">
        <v>0.04032407407407408</v>
      </c>
      <c r="F30" s="6">
        <v>0.04006944444444445</v>
      </c>
      <c r="G30" s="6" t="s">
        <v>12</v>
      </c>
      <c r="H30" s="6">
        <v>0.040706018518518516</v>
      </c>
      <c r="I30" s="6" t="s">
        <v>86</v>
      </c>
      <c r="J30" s="6" t="s">
        <v>86</v>
      </c>
      <c r="K30" s="6" t="s">
        <v>86</v>
      </c>
      <c r="L30" s="6" t="s">
        <v>12</v>
      </c>
      <c r="M30" s="6">
        <f t="shared" si="0"/>
        <v>0.04046006944444445</v>
      </c>
      <c r="N30" s="6">
        <f t="shared" si="1"/>
        <v>0.04006944444444445</v>
      </c>
      <c r="O30" s="6">
        <f t="shared" si="6"/>
        <v>0.0152907986111111</v>
      </c>
      <c r="P30" s="16">
        <f t="shared" si="7"/>
        <v>0.8000130208333334</v>
      </c>
    </row>
    <row r="31" spans="1:16" ht="12.75">
      <c r="A31" t="s">
        <v>25</v>
      </c>
      <c r="B31">
        <v>2003</v>
      </c>
      <c r="C31" s="6" t="s">
        <v>86</v>
      </c>
      <c r="D31" s="6" t="s">
        <v>86</v>
      </c>
      <c r="E31" s="6" t="s">
        <v>86</v>
      </c>
      <c r="F31" s="6" t="s">
        <v>86</v>
      </c>
      <c r="G31" s="6" t="s">
        <v>86</v>
      </c>
      <c r="H31" s="6" t="s">
        <v>86</v>
      </c>
      <c r="I31" s="6">
        <v>0.04189814814814815</v>
      </c>
      <c r="J31" s="6" t="s">
        <v>12</v>
      </c>
      <c r="K31" s="6" t="s">
        <v>12</v>
      </c>
      <c r="L31" s="6"/>
      <c r="M31" s="6">
        <f t="shared" si="0"/>
        <v>0.04189814814814815</v>
      </c>
      <c r="N31" s="6">
        <f t="shared" si="1"/>
        <v>0.04189814814814815</v>
      </c>
      <c r="O31" s="6">
        <f t="shared" si="6"/>
        <v>0.013657407407407403</v>
      </c>
      <c r="P31" s="16">
        <f t="shared" si="7"/>
        <v>0.7983796296296296</v>
      </c>
    </row>
    <row r="32" spans="1:16" ht="12.75">
      <c r="A32" t="s">
        <v>90</v>
      </c>
      <c r="B32">
        <v>2003</v>
      </c>
      <c r="C32" s="6">
        <v>0.0430787037037037</v>
      </c>
      <c r="D32" s="6">
        <v>0.04263888888888889</v>
      </c>
      <c r="E32" s="6" t="s">
        <v>86</v>
      </c>
      <c r="F32" s="6" t="s">
        <v>86</v>
      </c>
      <c r="G32" s="6" t="s">
        <v>86</v>
      </c>
      <c r="H32" s="6">
        <v>0.04231481481481482</v>
      </c>
      <c r="I32" s="6" t="s">
        <v>86</v>
      </c>
      <c r="J32" s="6" t="s">
        <v>86</v>
      </c>
      <c r="K32" s="6" t="s">
        <v>86</v>
      </c>
      <c r="L32" s="6"/>
      <c r="M32" s="6">
        <f t="shared" si="0"/>
        <v>0.04267746913580247</v>
      </c>
      <c r="N32" s="6">
        <f t="shared" si="1"/>
        <v>0.04231481481481482</v>
      </c>
      <c r="O32" s="6">
        <f t="shared" si="6"/>
        <v>0.013059413580246912</v>
      </c>
      <c r="P32" s="16">
        <f t="shared" si="7"/>
        <v>0.7977816358024691</v>
      </c>
    </row>
    <row r="33" spans="1:16" ht="12.75">
      <c r="A33" t="s">
        <v>31</v>
      </c>
      <c r="B33">
        <v>2004</v>
      </c>
      <c r="C33" s="6" t="s">
        <v>86</v>
      </c>
      <c r="D33" s="6" t="s">
        <v>86</v>
      </c>
      <c r="E33" s="6">
        <v>0.040706018518518516</v>
      </c>
      <c r="F33" s="6" t="s">
        <v>86</v>
      </c>
      <c r="G33" s="6" t="s">
        <v>86</v>
      </c>
      <c r="H33" s="6" t="s">
        <v>86</v>
      </c>
      <c r="I33" s="6" t="s">
        <v>86</v>
      </c>
      <c r="J33" s="6">
        <v>0.040219907407407406</v>
      </c>
      <c r="K33" s="6">
        <v>0.040532407407407406</v>
      </c>
      <c r="L33" s="6">
        <v>0.03957175925925926</v>
      </c>
      <c r="M33" s="6">
        <f t="shared" si="0"/>
        <v>0.04025752314814815</v>
      </c>
      <c r="N33" s="6">
        <f t="shared" si="1"/>
        <v>0.03957175925925926</v>
      </c>
      <c r="O33" s="6">
        <f t="shared" si="6"/>
        <v>0.015640914351851845</v>
      </c>
      <c r="P33" s="16">
        <f t="shared" si="7"/>
        <v>0.8003631365740741</v>
      </c>
    </row>
    <row r="34" spans="1:16" ht="12.75">
      <c r="A34" t="s">
        <v>31</v>
      </c>
      <c r="B34">
        <v>2003</v>
      </c>
      <c r="C34" s="6" t="s">
        <v>86</v>
      </c>
      <c r="D34" s="6" t="s">
        <v>86</v>
      </c>
      <c r="E34" s="6" t="s">
        <v>86</v>
      </c>
      <c r="F34" s="6" t="s">
        <v>86</v>
      </c>
      <c r="G34" s="6" t="s">
        <v>86</v>
      </c>
      <c r="H34" s="6" t="s">
        <v>86</v>
      </c>
      <c r="I34" s="6" t="s">
        <v>86</v>
      </c>
      <c r="J34" s="6" t="s">
        <v>86</v>
      </c>
      <c r="K34" s="6">
        <v>0.04532407407407407</v>
      </c>
      <c r="L34" s="6">
        <v>0.04478009259259259</v>
      </c>
      <c r="M34" s="6">
        <f aca="true" t="shared" si="8" ref="M34:M65">AVERAGE(L34,K34,J34,I34,H34,G34,F34,E34,D34,C34)</f>
        <v>0.045052083333333326</v>
      </c>
      <c r="N34" s="6">
        <f aca="true" t="shared" si="9" ref="N34:N65">MIN(L34,K34,J34,I34,H34,G34,F34,E34,D34,C34)</f>
        <v>0.04478009259259259</v>
      </c>
      <c r="O34" s="6">
        <f t="shared" si="6"/>
        <v>0.0106394675925926</v>
      </c>
      <c r="P34" s="16">
        <f t="shared" si="7"/>
        <v>0.7953616898148148</v>
      </c>
    </row>
    <row r="35" spans="1:16" ht="12.75">
      <c r="A35" t="s">
        <v>27</v>
      </c>
      <c r="B35">
        <v>2004</v>
      </c>
      <c r="C35" s="6" t="s">
        <v>86</v>
      </c>
      <c r="D35" s="6">
        <v>0.03958333333333333</v>
      </c>
      <c r="E35" s="6" t="s">
        <v>86</v>
      </c>
      <c r="F35" s="6" t="s">
        <v>86</v>
      </c>
      <c r="G35" s="6" t="s">
        <v>86</v>
      </c>
      <c r="H35" s="6" t="s">
        <v>86</v>
      </c>
      <c r="I35" s="6" t="s">
        <v>86</v>
      </c>
      <c r="J35" s="6" t="s">
        <v>86</v>
      </c>
      <c r="K35" s="6" t="s">
        <v>86</v>
      </c>
      <c r="L35" s="6"/>
      <c r="M35" s="6">
        <f t="shared" si="8"/>
        <v>0.03958333333333333</v>
      </c>
      <c r="N35" s="6">
        <f t="shared" si="9"/>
        <v>0.03958333333333333</v>
      </c>
      <c r="O35" s="6">
        <f t="shared" si="6"/>
        <v>0.01597222222222222</v>
      </c>
      <c r="P35" s="16">
        <f t="shared" si="7"/>
        <v>0.8006944444444444</v>
      </c>
    </row>
    <row r="36" spans="1:16" ht="12.75">
      <c r="A36" t="s">
        <v>27</v>
      </c>
      <c r="B36">
        <v>2003</v>
      </c>
      <c r="C36" s="6">
        <v>0.03878472222222223</v>
      </c>
      <c r="D36" s="6" t="s">
        <v>86</v>
      </c>
      <c r="E36" s="6" t="s">
        <v>86</v>
      </c>
      <c r="F36" s="6" t="s">
        <v>86</v>
      </c>
      <c r="G36" s="6" t="s">
        <v>86</v>
      </c>
      <c r="H36" s="6" t="s">
        <v>86</v>
      </c>
      <c r="I36" s="6" t="s">
        <v>86</v>
      </c>
      <c r="J36" s="6" t="s">
        <v>86</v>
      </c>
      <c r="K36" s="6" t="s">
        <v>86</v>
      </c>
      <c r="L36" s="6"/>
      <c r="M36" s="6">
        <f t="shared" si="8"/>
        <v>0.03878472222222223</v>
      </c>
      <c r="N36" s="6">
        <f t="shared" si="9"/>
        <v>0.03878472222222223</v>
      </c>
      <c r="O36" s="6">
        <f t="shared" si="6"/>
        <v>0.016770833333333325</v>
      </c>
      <c r="P36" s="16">
        <f t="shared" si="7"/>
        <v>0.8014930555555555</v>
      </c>
    </row>
    <row r="37" spans="1:16" ht="12.75">
      <c r="A37" t="s">
        <v>99</v>
      </c>
      <c r="B37">
        <v>2003</v>
      </c>
      <c r="C37" s="6">
        <v>0.04811342592592593</v>
      </c>
      <c r="D37" s="6" t="s">
        <v>86</v>
      </c>
      <c r="E37" s="6">
        <v>0.04671296296296296</v>
      </c>
      <c r="F37" s="6">
        <v>0.045752314814814815</v>
      </c>
      <c r="G37" s="6" t="s">
        <v>86</v>
      </c>
      <c r="H37" s="6" t="s">
        <v>86</v>
      </c>
      <c r="I37" s="6" t="s">
        <v>86</v>
      </c>
      <c r="J37" s="6">
        <v>0.043819444444444446</v>
      </c>
      <c r="K37" s="6" t="s">
        <v>86</v>
      </c>
      <c r="L37" s="6"/>
      <c r="M37" s="6">
        <f t="shared" si="8"/>
        <v>0.046099537037037036</v>
      </c>
      <c r="N37" s="6">
        <f t="shared" si="9"/>
        <v>0.043819444444444446</v>
      </c>
      <c r="O37" s="6">
        <f t="shared" si="6"/>
        <v>0.010596064814814815</v>
      </c>
      <c r="P37" s="16">
        <f t="shared" si="7"/>
        <v>0.795318287037037</v>
      </c>
    </row>
    <row r="38" spans="1:16" ht="12.75">
      <c r="A38" t="s">
        <v>87</v>
      </c>
      <c r="B38">
        <v>2003</v>
      </c>
      <c r="C38" s="6">
        <v>0.03770833333333333</v>
      </c>
      <c r="D38" s="6" t="s">
        <v>86</v>
      </c>
      <c r="E38" s="6" t="s">
        <v>86</v>
      </c>
      <c r="F38" s="6" t="s">
        <v>86</v>
      </c>
      <c r="G38" s="6">
        <v>0.037175925925925925</v>
      </c>
      <c r="H38" s="6" t="s">
        <v>86</v>
      </c>
      <c r="I38" s="6">
        <v>0.03736111111111111</v>
      </c>
      <c r="J38" s="6" t="s">
        <v>86</v>
      </c>
      <c r="K38" s="6">
        <v>0.036944444444444446</v>
      </c>
      <c r="L38" s="6"/>
      <c r="M38" s="6">
        <f t="shared" si="8"/>
        <v>0.0372974537037037</v>
      </c>
      <c r="N38" s="6">
        <f t="shared" si="9"/>
        <v>0.036944444444444446</v>
      </c>
      <c r="O38" s="6">
        <f t="shared" si="6"/>
        <v>0.01843460648148148</v>
      </c>
      <c r="P38" s="16">
        <f t="shared" si="7"/>
        <v>0.8031568287037036</v>
      </c>
    </row>
    <row r="39" spans="1:16" ht="12.75">
      <c r="A39" t="s">
        <v>23</v>
      </c>
      <c r="B39">
        <v>2003</v>
      </c>
      <c r="C39" s="6">
        <v>0.04956018518518518</v>
      </c>
      <c r="D39" s="6" t="s">
        <v>86</v>
      </c>
      <c r="E39" s="6" t="s">
        <v>86</v>
      </c>
      <c r="F39" s="6">
        <v>0.04909722222222222</v>
      </c>
      <c r="G39" s="6">
        <v>0.048344907407407406</v>
      </c>
      <c r="H39" s="6" t="s">
        <v>12</v>
      </c>
      <c r="I39" s="6" t="s">
        <v>86</v>
      </c>
      <c r="J39" s="6" t="s">
        <v>86</v>
      </c>
      <c r="K39" s="6" t="s">
        <v>86</v>
      </c>
      <c r="L39" s="6"/>
      <c r="M39" s="6">
        <f t="shared" si="8"/>
        <v>0.049000771604938265</v>
      </c>
      <c r="N39" s="6">
        <f t="shared" si="9"/>
        <v>0.048344907407407406</v>
      </c>
      <c r="O39" s="6">
        <f t="shared" si="6"/>
        <v>0.006882716049382717</v>
      </c>
      <c r="P39" s="16">
        <f t="shared" si="7"/>
        <v>0.7916049382716049</v>
      </c>
    </row>
    <row r="40" spans="1:16" ht="12.75">
      <c r="A40" t="s">
        <v>29</v>
      </c>
      <c r="B40">
        <v>2004</v>
      </c>
      <c r="C40" s="6" t="s">
        <v>86</v>
      </c>
      <c r="D40" s="6">
        <v>0.044699074074074065</v>
      </c>
      <c r="E40" s="6" t="s">
        <v>86</v>
      </c>
      <c r="F40" s="6">
        <v>0.04534722222222222</v>
      </c>
      <c r="G40" s="6" t="s">
        <v>86</v>
      </c>
      <c r="H40" s="6">
        <v>0.04506944444444445</v>
      </c>
      <c r="I40" s="6">
        <v>0.04547453703703704</v>
      </c>
      <c r="J40" s="6" t="s">
        <v>86</v>
      </c>
      <c r="K40" s="6">
        <v>0.04809027777777778</v>
      </c>
      <c r="L40" s="6">
        <v>0.046157407407407404</v>
      </c>
      <c r="M40" s="6">
        <f t="shared" si="8"/>
        <v>0.04580632716049383</v>
      </c>
      <c r="N40" s="6">
        <f t="shared" si="9"/>
        <v>0.044699074074074065</v>
      </c>
      <c r="O40" s="6">
        <f t="shared" si="6"/>
        <v>0.010302854938271606</v>
      </c>
      <c r="P40" s="16">
        <f t="shared" si="7"/>
        <v>0.7950250771604939</v>
      </c>
    </row>
    <row r="41" spans="1:16" ht="12.75">
      <c r="A41" t="s">
        <v>29</v>
      </c>
      <c r="B41">
        <v>2003</v>
      </c>
      <c r="C41" s="6" t="s">
        <v>86</v>
      </c>
      <c r="D41" s="6">
        <v>0.04723379629629629</v>
      </c>
      <c r="E41" s="6" t="s">
        <v>86</v>
      </c>
      <c r="F41" s="6">
        <v>0.04552083333333333</v>
      </c>
      <c r="G41" s="6">
        <v>0.04548611111111111</v>
      </c>
      <c r="H41" s="6">
        <v>0.0459375</v>
      </c>
      <c r="I41" s="6" t="s">
        <v>86</v>
      </c>
      <c r="J41" s="6" t="s">
        <v>86</v>
      </c>
      <c r="K41" s="6">
        <v>0.04395833333333333</v>
      </c>
      <c r="L41" s="6">
        <v>0.04395833333333333</v>
      </c>
      <c r="M41" s="6">
        <f t="shared" si="8"/>
        <v>0.0453491512345679</v>
      </c>
      <c r="N41" s="6">
        <f t="shared" si="9"/>
        <v>0.04395833333333333</v>
      </c>
      <c r="O41" s="6">
        <f t="shared" si="6"/>
        <v>0.010901813271604943</v>
      </c>
      <c r="P41" s="16">
        <f t="shared" si="7"/>
        <v>0.7956240354938271</v>
      </c>
    </row>
    <row r="42" spans="1:16" ht="12.75">
      <c r="A42" t="s">
        <v>15</v>
      </c>
      <c r="B42">
        <v>2004</v>
      </c>
      <c r="C42" s="6">
        <v>0.043333333333333335</v>
      </c>
      <c r="D42" s="6" t="s">
        <v>86</v>
      </c>
      <c r="E42" s="6" t="s">
        <v>86</v>
      </c>
      <c r="F42" s="6">
        <v>0.04155092592592592</v>
      </c>
      <c r="G42" s="6">
        <v>0.041875</v>
      </c>
      <c r="H42" s="6" t="s">
        <v>86</v>
      </c>
      <c r="I42" s="6">
        <v>0.04116898148148149</v>
      </c>
      <c r="J42" s="6">
        <v>0.04111111111111111</v>
      </c>
      <c r="K42" s="6" t="s">
        <v>86</v>
      </c>
      <c r="L42" s="6"/>
      <c r="M42" s="6">
        <f t="shared" si="8"/>
        <v>0.04180787037037037</v>
      </c>
      <c r="N42" s="6">
        <f t="shared" si="9"/>
        <v>0.04111111111111111</v>
      </c>
      <c r="O42" s="6">
        <f t="shared" si="6"/>
        <v>0.014096064814814811</v>
      </c>
      <c r="P42" s="16">
        <f t="shared" si="7"/>
        <v>0.7988182870370371</v>
      </c>
    </row>
    <row r="43" spans="1:16" ht="12.75">
      <c r="A43" t="s">
        <v>15</v>
      </c>
      <c r="B43">
        <v>2003</v>
      </c>
      <c r="C43" s="6" t="s">
        <v>86</v>
      </c>
      <c r="D43" s="6">
        <v>0.04484953703703705</v>
      </c>
      <c r="E43" s="6" t="s">
        <v>86</v>
      </c>
      <c r="F43" s="6" t="s">
        <v>86</v>
      </c>
      <c r="G43" s="6">
        <v>0.044803240740740734</v>
      </c>
      <c r="H43" s="6">
        <v>0.044988425925925925</v>
      </c>
      <c r="I43" s="6">
        <v>0.04424768518518518</v>
      </c>
      <c r="J43" s="6">
        <v>0.04215277777777778</v>
      </c>
      <c r="K43" s="6">
        <v>0.04248842592592592</v>
      </c>
      <c r="L43" s="6">
        <v>0.04209490740740741</v>
      </c>
      <c r="M43" s="6">
        <f t="shared" si="8"/>
        <v>0.04366071428571428</v>
      </c>
      <c r="N43" s="6">
        <f t="shared" si="9"/>
        <v>0.04209490740740741</v>
      </c>
      <c r="O43" s="6">
        <f t="shared" si="6"/>
        <v>0.012677744708994708</v>
      </c>
      <c r="P43" s="16">
        <f t="shared" si="7"/>
        <v>0.797399966931217</v>
      </c>
    </row>
    <row r="44" spans="1:16" ht="12.75">
      <c r="A44" t="s">
        <v>100</v>
      </c>
      <c r="B44">
        <v>2004</v>
      </c>
      <c r="C44" s="6" t="s">
        <v>86</v>
      </c>
      <c r="D44" s="6" t="s">
        <v>86</v>
      </c>
      <c r="E44" s="6" t="s">
        <v>86</v>
      </c>
      <c r="F44" s="6"/>
      <c r="G44" s="6" t="s">
        <v>86</v>
      </c>
      <c r="H44" s="6" t="s">
        <v>86</v>
      </c>
      <c r="I44" s="6" t="s">
        <v>86</v>
      </c>
      <c r="J44" s="6" t="s">
        <v>86</v>
      </c>
      <c r="K44" s="6" t="s">
        <v>86</v>
      </c>
      <c r="L44" s="6">
        <v>0.040462962962962964</v>
      </c>
      <c r="M44" s="6">
        <f t="shared" si="8"/>
        <v>0.040462962962962964</v>
      </c>
      <c r="N44" s="6">
        <f t="shared" si="9"/>
        <v>0.040462962962962964</v>
      </c>
      <c r="O44" s="6">
        <f>TIMEVALUE("1:20:00")-(M44+N44)/2</f>
        <v>0.015092592592592588</v>
      </c>
      <c r="P44" s="16">
        <f t="shared" si="7"/>
        <v>0.7998148148148148</v>
      </c>
    </row>
    <row r="45" spans="1:16" ht="12.75">
      <c r="A45" t="s">
        <v>100</v>
      </c>
      <c r="B45">
        <v>2003</v>
      </c>
      <c r="C45" s="6" t="s">
        <v>86</v>
      </c>
      <c r="D45" s="6" t="s">
        <v>86</v>
      </c>
      <c r="E45" s="6" t="s">
        <v>86</v>
      </c>
      <c r="F45" s="6">
        <v>0.0441087962962963</v>
      </c>
      <c r="G45" s="6" t="s">
        <v>86</v>
      </c>
      <c r="H45" s="6" t="s">
        <v>86</v>
      </c>
      <c r="I45" s="6" t="s">
        <v>86</v>
      </c>
      <c r="J45" s="6" t="s">
        <v>86</v>
      </c>
      <c r="K45" s="6" t="s">
        <v>86</v>
      </c>
      <c r="L45" s="6"/>
      <c r="M45" s="6">
        <f t="shared" si="8"/>
        <v>0.0441087962962963</v>
      </c>
      <c r="N45" s="6">
        <f t="shared" si="9"/>
        <v>0.0441087962962963</v>
      </c>
      <c r="O45" s="6">
        <f t="shared" si="6"/>
        <v>0.011446759259259254</v>
      </c>
      <c r="P45" s="16">
        <f t="shared" si="7"/>
        <v>0.7961689814814814</v>
      </c>
    </row>
    <row r="46" spans="1:16" ht="12.75">
      <c r="A46" t="s">
        <v>38</v>
      </c>
      <c r="B46">
        <v>2004</v>
      </c>
      <c r="C46" s="6" t="s">
        <v>86</v>
      </c>
      <c r="D46" s="6" t="s">
        <v>86</v>
      </c>
      <c r="E46" s="6" t="s">
        <v>86</v>
      </c>
      <c r="F46" s="6" t="s">
        <v>86</v>
      </c>
      <c r="G46" s="6">
        <v>0.04612268518518518</v>
      </c>
      <c r="H46" s="6" t="s">
        <v>86</v>
      </c>
      <c r="I46" s="6" t="s">
        <v>86</v>
      </c>
      <c r="J46" s="6" t="s">
        <v>86</v>
      </c>
      <c r="K46" s="6">
        <v>0.05006944444444445</v>
      </c>
      <c r="L46" s="6">
        <v>0.04424768518518518</v>
      </c>
      <c r="M46" s="6">
        <f t="shared" si="8"/>
        <v>0.04681327160493828</v>
      </c>
      <c r="N46" s="6">
        <f t="shared" si="9"/>
        <v>0.04424768518518518</v>
      </c>
      <c r="O46" s="6">
        <f t="shared" si="6"/>
        <v>0.01002507716049382</v>
      </c>
      <c r="P46" s="16">
        <f t="shared" si="7"/>
        <v>0.794747299382716</v>
      </c>
    </row>
    <row r="47" spans="1:16" ht="12.75">
      <c r="A47" t="s">
        <v>38</v>
      </c>
      <c r="B47">
        <v>2003</v>
      </c>
      <c r="C47" s="6">
        <v>0.04282407407407408</v>
      </c>
      <c r="D47" s="6">
        <v>0.045925925925925926</v>
      </c>
      <c r="E47" s="6">
        <v>0.042442129629629635</v>
      </c>
      <c r="F47" s="6">
        <v>0.045011574074074065</v>
      </c>
      <c r="G47" s="6">
        <v>0.04392361111111111</v>
      </c>
      <c r="H47" s="6" t="s">
        <v>86</v>
      </c>
      <c r="I47" s="6">
        <v>0.04864583333333333</v>
      </c>
      <c r="J47" s="6">
        <v>0.046435185185185184</v>
      </c>
      <c r="K47" s="6" t="s">
        <v>86</v>
      </c>
      <c r="L47" s="6">
        <v>0.04506944444444445</v>
      </c>
      <c r="M47" s="6">
        <f t="shared" si="8"/>
        <v>0.04503472222222222</v>
      </c>
      <c r="N47" s="6">
        <f t="shared" si="9"/>
        <v>0.042442129629629635</v>
      </c>
      <c r="O47" s="6">
        <f t="shared" si="6"/>
        <v>0.011817129629629622</v>
      </c>
      <c r="P47" s="16">
        <f t="shared" si="7"/>
        <v>0.7965393518518519</v>
      </c>
    </row>
    <row r="48" spans="1:16" ht="12.75">
      <c r="A48" t="s">
        <v>47</v>
      </c>
      <c r="B48">
        <v>2004</v>
      </c>
      <c r="C48" s="6" t="s">
        <v>86</v>
      </c>
      <c r="D48" s="6" t="s">
        <v>86</v>
      </c>
      <c r="E48" s="6" t="s">
        <v>86</v>
      </c>
      <c r="F48" s="6" t="s">
        <v>86</v>
      </c>
      <c r="G48" s="6" t="s">
        <v>86</v>
      </c>
      <c r="H48" s="6" t="s">
        <v>86</v>
      </c>
      <c r="I48" s="6" t="s">
        <v>86</v>
      </c>
      <c r="J48" s="6">
        <v>0.036770833333333336</v>
      </c>
      <c r="K48" s="6">
        <v>0.03798611111111111</v>
      </c>
      <c r="L48" s="6"/>
      <c r="M48" s="6">
        <f t="shared" si="8"/>
        <v>0.03737847222222222</v>
      </c>
      <c r="N48" s="6">
        <f t="shared" si="9"/>
        <v>0.036770833333333336</v>
      </c>
      <c r="O48" s="6">
        <f t="shared" si="6"/>
        <v>0.018480902777777773</v>
      </c>
      <c r="P48" s="16">
        <f t="shared" si="7"/>
        <v>0.803203125</v>
      </c>
    </row>
    <row r="49" spans="1:16" ht="12.75">
      <c r="A49" t="s">
        <v>14</v>
      </c>
      <c r="B49">
        <v>2004</v>
      </c>
      <c r="C49" s="6">
        <v>0.04329861111111111</v>
      </c>
      <c r="D49" s="6">
        <v>0.04071759259259259</v>
      </c>
      <c r="E49" s="6">
        <v>0.04137731481481482</v>
      </c>
      <c r="F49" s="6">
        <v>0.03967592592592593</v>
      </c>
      <c r="G49" s="6">
        <v>0.03996527777777778</v>
      </c>
      <c r="H49" s="6" t="s">
        <v>86</v>
      </c>
      <c r="I49" s="6">
        <v>0.040370370370370376</v>
      </c>
      <c r="J49" s="6">
        <v>0.03975694444444444</v>
      </c>
      <c r="K49" s="6" t="s">
        <v>86</v>
      </c>
      <c r="L49" s="6"/>
      <c r="M49" s="6">
        <f t="shared" si="8"/>
        <v>0.04073743386243386</v>
      </c>
      <c r="N49" s="6">
        <f t="shared" si="9"/>
        <v>0.03967592592592593</v>
      </c>
      <c r="O49" s="6">
        <f t="shared" si="6"/>
        <v>0.01534887566137566</v>
      </c>
      <c r="P49" s="16">
        <f t="shared" si="7"/>
        <v>0.8000710978835979</v>
      </c>
    </row>
    <row r="50" spans="1:16" ht="12.75">
      <c r="A50" t="s">
        <v>14</v>
      </c>
      <c r="B50">
        <v>2003</v>
      </c>
      <c r="C50" s="6">
        <v>0.038622685185185184</v>
      </c>
      <c r="D50" s="6" t="s">
        <v>86</v>
      </c>
      <c r="E50" s="6">
        <v>0.03846064814814815</v>
      </c>
      <c r="F50" s="6" t="s">
        <v>86</v>
      </c>
      <c r="G50" s="6" t="s">
        <v>12</v>
      </c>
      <c r="H50" s="6" t="s">
        <v>86</v>
      </c>
      <c r="I50" s="6" t="s">
        <v>12</v>
      </c>
      <c r="J50" s="6">
        <v>0.04071759259259259</v>
      </c>
      <c r="K50" s="6" t="s">
        <v>86</v>
      </c>
      <c r="L50" s="6"/>
      <c r="M50" s="6">
        <f t="shared" si="8"/>
        <v>0.039266975308641976</v>
      </c>
      <c r="N50" s="6">
        <f t="shared" si="9"/>
        <v>0.03846064814814815</v>
      </c>
      <c r="O50" s="6">
        <f t="shared" si="6"/>
        <v>0.016691743827160488</v>
      </c>
      <c r="P50" s="16">
        <f t="shared" si="7"/>
        <v>0.8014139660493826</v>
      </c>
    </row>
    <row r="51" spans="1:15" ht="12.75">
      <c r="A51" t="s">
        <v>34</v>
      </c>
      <c r="B51">
        <v>2004</v>
      </c>
      <c r="C51" s="6" t="s">
        <v>86</v>
      </c>
      <c r="D51" s="6" t="s">
        <v>86</v>
      </c>
      <c r="E51" s="6" t="s">
        <v>12</v>
      </c>
      <c r="F51" s="6" t="s">
        <v>86</v>
      </c>
      <c r="G51" s="6" t="s">
        <v>86</v>
      </c>
      <c r="H51" s="6" t="s">
        <v>12</v>
      </c>
      <c r="I51" s="6" t="s">
        <v>86</v>
      </c>
      <c r="J51" s="6" t="s">
        <v>86</v>
      </c>
      <c r="K51" s="6" t="s">
        <v>86</v>
      </c>
      <c r="L51" s="6"/>
      <c r="M51" t="e">
        <f t="shared" si="8"/>
        <v>#DIV/0!</v>
      </c>
      <c r="N51">
        <f t="shared" si="9"/>
        <v>0</v>
      </c>
      <c r="O51" s="6"/>
    </row>
    <row r="52" spans="1:15" ht="12.75">
      <c r="A52" t="s">
        <v>13</v>
      </c>
      <c r="B52">
        <v>2004</v>
      </c>
      <c r="C52" s="6" t="s">
        <v>12</v>
      </c>
      <c r="D52" s="6" t="s">
        <v>86</v>
      </c>
      <c r="E52" s="6" t="s">
        <v>86</v>
      </c>
      <c r="F52" s="6" t="s">
        <v>86</v>
      </c>
      <c r="G52" s="6" t="s">
        <v>86</v>
      </c>
      <c r="H52" s="6" t="s">
        <v>86</v>
      </c>
      <c r="I52" s="6" t="s">
        <v>86</v>
      </c>
      <c r="J52" s="6" t="s">
        <v>86</v>
      </c>
      <c r="K52" s="6" t="s">
        <v>86</v>
      </c>
      <c r="L52" s="6"/>
      <c r="M52" t="e">
        <f t="shared" si="8"/>
        <v>#DIV/0!</v>
      </c>
      <c r="N52">
        <f t="shared" si="9"/>
        <v>0</v>
      </c>
      <c r="O52" s="6"/>
    </row>
    <row r="53" spans="1:16" ht="12.75">
      <c r="A53" t="s">
        <v>94</v>
      </c>
      <c r="B53">
        <v>2003</v>
      </c>
      <c r="C53" s="6" t="s">
        <v>86</v>
      </c>
      <c r="D53" s="6" t="s">
        <v>86</v>
      </c>
      <c r="E53" s="6" t="s">
        <v>86</v>
      </c>
      <c r="F53" s="6" t="s">
        <v>86</v>
      </c>
      <c r="G53" s="6" t="s">
        <v>86</v>
      </c>
      <c r="H53" s="6" t="s">
        <v>86</v>
      </c>
      <c r="I53" s="6" t="s">
        <v>86</v>
      </c>
      <c r="J53" s="6" t="s">
        <v>86</v>
      </c>
      <c r="K53" s="6">
        <v>0.04734953703703704</v>
      </c>
      <c r="L53" s="6"/>
      <c r="M53" s="6">
        <f t="shared" si="8"/>
        <v>0.04734953703703704</v>
      </c>
      <c r="N53" s="6">
        <f t="shared" si="9"/>
        <v>0.04734953703703704</v>
      </c>
      <c r="O53" s="6">
        <f aca="true" t="shared" si="10" ref="O53:O66">TIMEVALUE("1:20:00")-(M53+N53)/2</f>
        <v>0.008206018518518515</v>
      </c>
      <c r="P53" s="16">
        <f aca="true" t="shared" si="11" ref="P53:P67">TIMEVALUE("18:50:00")+O53</f>
        <v>0.7929282407407408</v>
      </c>
    </row>
    <row r="54" spans="1:16" ht="12.75">
      <c r="A54" t="s">
        <v>71</v>
      </c>
      <c r="B54">
        <v>2004</v>
      </c>
      <c r="C54" s="6" t="s">
        <v>86</v>
      </c>
      <c r="D54" s="6" t="s">
        <v>86</v>
      </c>
      <c r="E54" s="6" t="s">
        <v>86</v>
      </c>
      <c r="F54" s="6" t="s">
        <v>86</v>
      </c>
      <c r="G54" s="6" t="s">
        <v>86</v>
      </c>
      <c r="H54" s="6">
        <v>0.03984953703703704</v>
      </c>
      <c r="I54" s="6">
        <v>0.0380787037037037</v>
      </c>
      <c r="J54" s="6">
        <v>0.03825231481481481</v>
      </c>
      <c r="K54" s="6" t="s">
        <v>86</v>
      </c>
      <c r="L54" s="6">
        <v>0.03844907407407407</v>
      </c>
      <c r="M54" s="6">
        <f t="shared" si="8"/>
        <v>0.038657407407407404</v>
      </c>
      <c r="N54" s="6">
        <f t="shared" si="9"/>
        <v>0.0380787037037037</v>
      </c>
      <c r="O54" s="6">
        <f t="shared" si="10"/>
        <v>0.0171875</v>
      </c>
      <c r="P54" s="16">
        <f t="shared" si="11"/>
        <v>0.8019097222222222</v>
      </c>
    </row>
    <row r="55" spans="1:16" ht="12.75">
      <c r="A55" t="s">
        <v>41</v>
      </c>
      <c r="B55">
        <v>2004</v>
      </c>
      <c r="C55" s="6" t="s">
        <v>86</v>
      </c>
      <c r="D55" s="6">
        <v>0.04412037037037038</v>
      </c>
      <c r="E55" s="6" t="s">
        <v>86</v>
      </c>
      <c r="F55" s="6" t="s">
        <v>86</v>
      </c>
      <c r="G55" s="6" t="s">
        <v>86</v>
      </c>
      <c r="H55" s="6" t="s">
        <v>86</v>
      </c>
      <c r="I55" s="6" t="s">
        <v>86</v>
      </c>
      <c r="J55" s="6" t="s">
        <v>86</v>
      </c>
      <c r="K55" s="6" t="s">
        <v>86</v>
      </c>
      <c r="L55" s="6"/>
      <c r="M55" s="6">
        <f t="shared" si="8"/>
        <v>0.04412037037037038</v>
      </c>
      <c r="N55" s="6">
        <f t="shared" si="9"/>
        <v>0.04412037037037038</v>
      </c>
      <c r="O55" s="6">
        <f t="shared" si="10"/>
        <v>0.011435185185185173</v>
      </c>
      <c r="P55" s="16">
        <f t="shared" si="11"/>
        <v>0.7961574074074074</v>
      </c>
    </row>
    <row r="56" spans="1:16" ht="12.75">
      <c r="A56" t="s">
        <v>41</v>
      </c>
      <c r="B56">
        <v>2003</v>
      </c>
      <c r="C56" s="6" t="s">
        <v>86</v>
      </c>
      <c r="D56" s="6" t="s">
        <v>86</v>
      </c>
      <c r="E56" s="6" t="s">
        <v>86</v>
      </c>
      <c r="F56" s="6" t="s">
        <v>86</v>
      </c>
      <c r="G56" s="6" t="s">
        <v>86</v>
      </c>
      <c r="H56" s="6" t="s">
        <v>86</v>
      </c>
      <c r="I56" s="6" t="s">
        <v>86</v>
      </c>
      <c r="J56" s="6">
        <v>0.04133101851851852</v>
      </c>
      <c r="K56" s="6" t="s">
        <v>86</v>
      </c>
      <c r="L56" s="6"/>
      <c r="M56" s="6">
        <f t="shared" si="8"/>
        <v>0.04133101851851852</v>
      </c>
      <c r="N56" s="6">
        <f t="shared" si="9"/>
        <v>0.04133101851851852</v>
      </c>
      <c r="O56" s="6">
        <f t="shared" si="10"/>
        <v>0.014224537037037036</v>
      </c>
      <c r="P56" s="16">
        <f t="shared" si="11"/>
        <v>0.7989467592592593</v>
      </c>
    </row>
    <row r="57" spans="1:16" ht="12.75">
      <c r="A57" t="s">
        <v>88</v>
      </c>
      <c r="B57">
        <v>2003</v>
      </c>
      <c r="C57" s="6">
        <v>0.04159722222222223</v>
      </c>
      <c r="D57" s="6">
        <v>0.04351851851851851</v>
      </c>
      <c r="E57" s="6">
        <v>0.04202546296296296</v>
      </c>
      <c r="F57" s="6" t="s">
        <v>86</v>
      </c>
      <c r="G57" s="6">
        <v>0.04246527777777778</v>
      </c>
      <c r="H57" s="6" t="s">
        <v>86</v>
      </c>
      <c r="I57" s="6" t="s">
        <v>86</v>
      </c>
      <c r="J57" s="6" t="s">
        <v>86</v>
      </c>
      <c r="K57" s="6" t="s">
        <v>86</v>
      </c>
      <c r="L57" s="6"/>
      <c r="M57" s="6">
        <f t="shared" si="8"/>
        <v>0.042401620370370374</v>
      </c>
      <c r="N57" s="6">
        <f t="shared" si="9"/>
        <v>0.04159722222222223</v>
      </c>
      <c r="O57" s="6">
        <f t="shared" si="10"/>
        <v>0.01355613425925925</v>
      </c>
      <c r="P57" s="16">
        <f t="shared" si="11"/>
        <v>0.7982783564814815</v>
      </c>
    </row>
    <row r="58" spans="1:16" ht="12.75">
      <c r="A58" t="s">
        <v>49</v>
      </c>
      <c r="B58">
        <v>2004</v>
      </c>
      <c r="C58" s="6" t="s">
        <v>86</v>
      </c>
      <c r="D58" s="6" t="s">
        <v>86</v>
      </c>
      <c r="E58" s="6" t="s">
        <v>86</v>
      </c>
      <c r="F58" s="6" t="s">
        <v>86</v>
      </c>
      <c r="G58" s="6">
        <v>0.048553240740740744</v>
      </c>
      <c r="H58" s="6" t="s">
        <v>86</v>
      </c>
      <c r="I58" s="6" t="s">
        <v>86</v>
      </c>
      <c r="J58" s="6" t="s">
        <v>86</v>
      </c>
      <c r="K58" s="6" t="s">
        <v>86</v>
      </c>
      <c r="L58" s="6"/>
      <c r="M58" s="6">
        <f t="shared" si="8"/>
        <v>0.048553240740740744</v>
      </c>
      <c r="N58" s="6">
        <f t="shared" si="9"/>
        <v>0.048553240740740744</v>
      </c>
      <c r="O58" s="6">
        <f t="shared" si="10"/>
        <v>0.0070023148148148084</v>
      </c>
      <c r="P58" s="16">
        <f t="shared" si="11"/>
        <v>0.791724537037037</v>
      </c>
    </row>
    <row r="59" spans="1:16" ht="12.75">
      <c r="A59" t="s">
        <v>92</v>
      </c>
      <c r="B59">
        <v>2003</v>
      </c>
      <c r="C59" s="6" t="s">
        <v>86</v>
      </c>
      <c r="D59" s="6" t="s">
        <v>86</v>
      </c>
      <c r="E59" s="6" t="s">
        <v>86</v>
      </c>
      <c r="F59" s="6" t="s">
        <v>86</v>
      </c>
      <c r="G59" s="6" t="s">
        <v>86</v>
      </c>
      <c r="H59" s="6" t="s">
        <v>86</v>
      </c>
      <c r="I59" s="6" t="s">
        <v>86</v>
      </c>
      <c r="J59" s="6">
        <v>0.03561342592592592</v>
      </c>
      <c r="K59" s="6" t="s">
        <v>86</v>
      </c>
      <c r="L59" s="6"/>
      <c r="M59" s="6">
        <f t="shared" si="8"/>
        <v>0.03561342592592592</v>
      </c>
      <c r="N59" s="6">
        <f t="shared" si="9"/>
        <v>0.03561342592592592</v>
      </c>
      <c r="O59" s="6">
        <f t="shared" si="10"/>
        <v>0.01994212962962963</v>
      </c>
      <c r="P59" s="16">
        <f t="shared" si="11"/>
        <v>0.8046643518518518</v>
      </c>
    </row>
    <row r="60" spans="1:16" ht="12.75">
      <c r="A60" t="s">
        <v>101</v>
      </c>
      <c r="B60">
        <v>2003</v>
      </c>
      <c r="C60" s="6" t="s">
        <v>86</v>
      </c>
      <c r="D60" s="6">
        <v>0.03885416666666667</v>
      </c>
      <c r="E60" s="6" t="s">
        <v>86</v>
      </c>
      <c r="F60" s="6" t="s">
        <v>86</v>
      </c>
      <c r="G60" s="6" t="s">
        <v>86</v>
      </c>
      <c r="H60" s="6" t="s">
        <v>86</v>
      </c>
      <c r="I60" s="6">
        <v>0.0375462962962963</v>
      </c>
      <c r="J60" s="6" t="s">
        <v>86</v>
      </c>
      <c r="K60" s="6" t="s">
        <v>86</v>
      </c>
      <c r="L60" s="6"/>
      <c r="M60" s="6">
        <f t="shared" si="8"/>
        <v>0.03820023148148148</v>
      </c>
      <c r="N60" s="6">
        <f t="shared" si="9"/>
        <v>0.0375462962962963</v>
      </c>
      <c r="O60" s="6">
        <f t="shared" si="10"/>
        <v>0.017682291666666662</v>
      </c>
      <c r="P60" s="16">
        <f t="shared" si="11"/>
        <v>0.8024045138888889</v>
      </c>
    </row>
    <row r="61" spans="1:16" ht="12.75">
      <c r="A61" t="s">
        <v>32</v>
      </c>
      <c r="B61">
        <v>2004</v>
      </c>
      <c r="C61" s="6">
        <v>0.04488425925925926</v>
      </c>
      <c r="D61" s="6">
        <v>0.041678240740740745</v>
      </c>
      <c r="E61" s="6">
        <v>0.04129629629629629</v>
      </c>
      <c r="F61" s="6">
        <v>0.0408912037037037</v>
      </c>
      <c r="G61" s="6" t="s">
        <v>86</v>
      </c>
      <c r="H61" s="6">
        <v>0.04263888888888889</v>
      </c>
      <c r="I61" s="6" t="s">
        <v>86</v>
      </c>
      <c r="J61" s="6">
        <v>0.04193287037037037</v>
      </c>
      <c r="K61" s="6" t="s">
        <v>86</v>
      </c>
      <c r="L61" s="6">
        <v>0.04487268518518519</v>
      </c>
      <c r="M61" s="6">
        <f t="shared" si="8"/>
        <v>0.042599206349206345</v>
      </c>
      <c r="N61" s="6">
        <f t="shared" si="9"/>
        <v>0.0408912037037037</v>
      </c>
      <c r="O61" s="6">
        <f t="shared" si="10"/>
        <v>0.013810350529100526</v>
      </c>
      <c r="P61" s="16">
        <f t="shared" si="11"/>
        <v>0.7985325727513227</v>
      </c>
    </row>
    <row r="62" spans="1:16" ht="12.75">
      <c r="A62" t="s">
        <v>32</v>
      </c>
      <c r="B62">
        <v>2003</v>
      </c>
      <c r="C62" s="6">
        <v>0.043634259259259255</v>
      </c>
      <c r="D62" s="6">
        <v>0.04569444444444444</v>
      </c>
      <c r="E62" s="6">
        <v>0.04563657407407408</v>
      </c>
      <c r="F62" s="6">
        <v>0.04321759259259259</v>
      </c>
      <c r="G62" s="6">
        <v>0.041527777777777775</v>
      </c>
      <c r="H62" s="6" t="s">
        <v>86</v>
      </c>
      <c r="I62" s="6">
        <v>0.041365740740740745</v>
      </c>
      <c r="J62" s="6" t="s">
        <v>12</v>
      </c>
      <c r="K62" s="6">
        <v>0.03984953703703704</v>
      </c>
      <c r="L62" s="6">
        <v>0.03918981481481481</v>
      </c>
      <c r="M62" s="6">
        <f t="shared" si="8"/>
        <v>0.042514467592592586</v>
      </c>
      <c r="N62" s="6">
        <f t="shared" si="9"/>
        <v>0.03918981481481481</v>
      </c>
      <c r="O62" s="6">
        <f t="shared" si="10"/>
        <v>0.014703414351851851</v>
      </c>
      <c r="P62" s="16">
        <f t="shared" si="11"/>
        <v>0.7994256365740741</v>
      </c>
    </row>
    <row r="63" spans="1:16" ht="12.75">
      <c r="A63" t="s">
        <v>17</v>
      </c>
      <c r="B63">
        <v>2004</v>
      </c>
      <c r="C63" s="6">
        <v>0.04300925925925926</v>
      </c>
      <c r="D63" s="6">
        <v>0.04027777777777777</v>
      </c>
      <c r="E63" s="6" t="s">
        <v>86</v>
      </c>
      <c r="F63" s="6" t="s">
        <v>86</v>
      </c>
      <c r="G63" s="6" t="s">
        <v>86</v>
      </c>
      <c r="H63" s="6" t="s">
        <v>86</v>
      </c>
      <c r="I63" s="6" t="s">
        <v>86</v>
      </c>
      <c r="J63" s="6">
        <v>0.04201388888888889</v>
      </c>
      <c r="K63" s="6" t="s">
        <v>86</v>
      </c>
      <c r="L63" s="6">
        <v>0.041053240740740744</v>
      </c>
      <c r="M63" s="6">
        <f t="shared" si="8"/>
        <v>0.04158854166666667</v>
      </c>
      <c r="N63" s="6">
        <f t="shared" si="9"/>
        <v>0.04027777777777777</v>
      </c>
      <c r="O63" s="6">
        <f t="shared" si="10"/>
        <v>0.01462239583333333</v>
      </c>
      <c r="P63" s="16">
        <f t="shared" si="11"/>
        <v>0.7993446180555556</v>
      </c>
    </row>
    <row r="64" spans="1:16" ht="12.75">
      <c r="A64" t="s">
        <v>17</v>
      </c>
      <c r="B64">
        <v>2003</v>
      </c>
      <c r="C64" s="6" t="s">
        <v>86</v>
      </c>
      <c r="D64" s="6" t="s">
        <v>86</v>
      </c>
      <c r="E64" s="6">
        <v>0.04170138888888889</v>
      </c>
      <c r="F64" s="6" t="s">
        <v>86</v>
      </c>
      <c r="G64" s="6" t="s">
        <v>86</v>
      </c>
      <c r="H64" s="6" t="s">
        <v>86</v>
      </c>
      <c r="I64" s="6" t="s">
        <v>86</v>
      </c>
      <c r="J64" s="6" t="s">
        <v>86</v>
      </c>
      <c r="K64" s="6">
        <v>0.04245370370370371</v>
      </c>
      <c r="L64" s="6" t="s">
        <v>12</v>
      </c>
      <c r="M64" s="6">
        <f t="shared" si="8"/>
        <v>0.0420775462962963</v>
      </c>
      <c r="N64" s="6">
        <f t="shared" si="9"/>
        <v>0.04170138888888889</v>
      </c>
      <c r="O64" s="6">
        <f t="shared" si="10"/>
        <v>0.013666087962962953</v>
      </c>
      <c r="P64" s="16">
        <f t="shared" si="11"/>
        <v>0.7983883101851852</v>
      </c>
    </row>
    <row r="65" spans="1:16" ht="12.75">
      <c r="A65" t="s">
        <v>33</v>
      </c>
      <c r="B65">
        <v>2003</v>
      </c>
      <c r="C65" s="6">
        <v>0.0425</v>
      </c>
      <c r="D65" s="6">
        <v>0.043715277777777777</v>
      </c>
      <c r="E65" s="6" t="s">
        <v>86</v>
      </c>
      <c r="F65" s="6" t="s">
        <v>86</v>
      </c>
      <c r="G65" s="6" t="s">
        <v>86</v>
      </c>
      <c r="H65" s="6" t="s">
        <v>86</v>
      </c>
      <c r="I65" s="6" t="s">
        <v>86</v>
      </c>
      <c r="J65" s="6" t="s">
        <v>86</v>
      </c>
      <c r="K65" s="6" t="s">
        <v>86</v>
      </c>
      <c r="L65" s="6"/>
      <c r="M65" s="6">
        <f t="shared" si="8"/>
        <v>0.04310763888888889</v>
      </c>
      <c r="N65" s="6">
        <f t="shared" si="9"/>
        <v>0.0425</v>
      </c>
      <c r="O65" s="6">
        <f t="shared" si="10"/>
        <v>0.012751736111111106</v>
      </c>
      <c r="P65" s="16">
        <f t="shared" si="11"/>
        <v>0.7974739583333333</v>
      </c>
    </row>
    <row r="66" spans="1:16" ht="12.75">
      <c r="A66" t="s">
        <v>43</v>
      </c>
      <c r="B66">
        <v>2004</v>
      </c>
      <c r="C66" s="6" t="s">
        <v>86</v>
      </c>
      <c r="D66" s="6" t="s">
        <v>86</v>
      </c>
      <c r="E66" s="6" t="s">
        <v>86</v>
      </c>
      <c r="F66" s="6">
        <v>0.05428240740740741</v>
      </c>
      <c r="G66" s="6">
        <v>0.05306712962962964</v>
      </c>
      <c r="H66" s="6" t="s">
        <v>86</v>
      </c>
      <c r="I66" s="6" t="s">
        <v>86</v>
      </c>
      <c r="J66" s="6">
        <v>0.05254629629629629</v>
      </c>
      <c r="K66" s="6" t="s">
        <v>86</v>
      </c>
      <c r="L66" s="6"/>
      <c r="M66" s="6">
        <f>AVERAGE(L66,K66,J66,I66,H66,G66,F66,E66,D66,C66)</f>
        <v>0.053298611111111116</v>
      </c>
      <c r="N66" s="6">
        <f aca="true" t="shared" si="12" ref="N66:N75">MIN(L66,K66,J66,I66,H66,G66,F66,E66,D66,C66)</f>
        <v>0.05254629629629629</v>
      </c>
      <c r="O66" s="6">
        <f t="shared" si="10"/>
        <v>0.0026331018518518517</v>
      </c>
      <c r="P66" s="16">
        <f t="shared" si="11"/>
        <v>0.787355324074074</v>
      </c>
    </row>
    <row r="67" spans="1:16" ht="12.75">
      <c r="A67" t="s">
        <v>102</v>
      </c>
      <c r="B67">
        <v>2004</v>
      </c>
      <c r="C67" s="6" t="s">
        <v>86</v>
      </c>
      <c r="D67" s="6" t="s">
        <v>86</v>
      </c>
      <c r="E67" s="6" t="s">
        <v>86</v>
      </c>
      <c r="F67" s="6" t="s">
        <v>86</v>
      </c>
      <c r="G67" s="6">
        <v>0.05418981481481481</v>
      </c>
      <c r="H67" s="6" t="s">
        <v>86</v>
      </c>
      <c r="I67" s="6" t="s">
        <v>86</v>
      </c>
      <c r="J67" s="6" t="s">
        <v>86</v>
      </c>
      <c r="K67" s="6" t="s">
        <v>86</v>
      </c>
      <c r="L67" s="6">
        <v>0.05430555555555555</v>
      </c>
      <c r="M67" s="6">
        <f>AVERAGE(L67,K67,J67,I67,H67,G67,F67,E67,D67,C67)</f>
        <v>0.05424768518518518</v>
      </c>
      <c r="N67" s="6">
        <f t="shared" si="12"/>
        <v>0.05418981481481481</v>
      </c>
      <c r="O67" s="6">
        <f>TIMEVALUE("1:20:00")-(M67+N67)/2</f>
        <v>0.0013368055555555564</v>
      </c>
      <c r="P67" s="16">
        <f t="shared" si="11"/>
        <v>0.7860590277777778</v>
      </c>
    </row>
    <row r="68" spans="1:16" ht="12.75">
      <c r="A68" t="s">
        <v>45</v>
      </c>
      <c r="B68">
        <v>2004</v>
      </c>
      <c r="C68" s="6">
        <v>0.040381944444444436</v>
      </c>
      <c r="D68" s="6" t="s">
        <v>86</v>
      </c>
      <c r="E68" s="6" t="s">
        <v>86</v>
      </c>
      <c r="F68" s="6" t="s">
        <v>86</v>
      </c>
      <c r="G68" s="6">
        <v>0.03936342592592593</v>
      </c>
      <c r="H68" s="6">
        <v>0.038969907407407404</v>
      </c>
      <c r="I68" s="6" t="s">
        <v>86</v>
      </c>
      <c r="J68" s="6">
        <v>0.038622685185185184</v>
      </c>
      <c r="K68" s="6" t="s">
        <v>86</v>
      </c>
      <c r="L68" s="6">
        <v>0.03979166666666666</v>
      </c>
      <c r="M68" s="6">
        <f>AVERAGE(L68,K68,J68,I68,H68,G68,F68,E68,D68,C68)</f>
        <v>0.03942592592592592</v>
      </c>
      <c r="N68" s="6">
        <f t="shared" si="12"/>
        <v>0.038622685185185184</v>
      </c>
      <c r="O68" s="6">
        <f aca="true" t="shared" si="13" ref="O68:O74">TIMEVALUE("1:20:00")-(M68+N68)/2</f>
        <v>0.016531249999999997</v>
      </c>
      <c r="P68" s="16">
        <f aca="true" t="shared" si="14" ref="P68:P75">TIMEVALUE("18:50:00")+O68</f>
        <v>0.8012534722222222</v>
      </c>
    </row>
    <row r="69" spans="1:16" ht="12.75">
      <c r="A69" t="s">
        <v>45</v>
      </c>
      <c r="B69">
        <v>2003</v>
      </c>
      <c r="C69" s="6">
        <v>0.043055555555555555</v>
      </c>
      <c r="D69" s="6">
        <v>0.043460648148148144</v>
      </c>
      <c r="E69" s="6">
        <v>0.04222222222222222</v>
      </c>
      <c r="F69" s="6">
        <v>0.04166666666666667</v>
      </c>
      <c r="G69" s="6">
        <v>0.0419212962962963</v>
      </c>
      <c r="H69" s="6">
        <v>0.04200231481481481</v>
      </c>
      <c r="I69" s="6">
        <v>0.04107638888888889</v>
      </c>
      <c r="J69" s="6">
        <v>0.041192129629629634</v>
      </c>
      <c r="K69" s="6">
        <v>0.03998842592592593</v>
      </c>
      <c r="L69" s="6">
        <v>0.040219907407407406</v>
      </c>
      <c r="M69" s="6">
        <f>AVERAGE(L69,K69,J69,I69,H69,G69,F69,E69,D69,C69)</f>
        <v>0.041680555555555554</v>
      </c>
      <c r="N69" s="6">
        <f t="shared" si="12"/>
        <v>0.03998842592592593</v>
      </c>
      <c r="O69" s="6">
        <f t="shared" si="13"/>
        <v>0.014721064814814812</v>
      </c>
      <c r="P69" s="16">
        <f t="shared" si="14"/>
        <v>0.799443287037037</v>
      </c>
    </row>
    <row r="70" spans="1:16" ht="12.75">
      <c r="A70" t="s">
        <v>89</v>
      </c>
      <c r="B70">
        <v>2003</v>
      </c>
      <c r="C70" s="6" t="s">
        <v>86</v>
      </c>
      <c r="D70" s="6" t="s">
        <v>86</v>
      </c>
      <c r="E70" s="6" t="s">
        <v>86</v>
      </c>
      <c r="F70" s="6" t="s">
        <v>86</v>
      </c>
      <c r="G70" s="6">
        <v>0.04771990740740741</v>
      </c>
      <c r="H70" s="6">
        <v>0.04891203703703704</v>
      </c>
      <c r="I70" s="6">
        <v>0.04891203703703704</v>
      </c>
      <c r="J70" s="6">
        <v>0.04622685185185185</v>
      </c>
      <c r="K70" s="6" t="s">
        <v>86</v>
      </c>
      <c r="L70" s="6"/>
      <c r="M70" s="6">
        <f>AVERAGE(L70,K70,J70,I70,H70,G70,F70,E70,D70,C70)</f>
        <v>0.047942708333333334</v>
      </c>
      <c r="N70" s="6">
        <f t="shared" si="12"/>
        <v>0.04622685185185185</v>
      </c>
      <c r="O70" s="6">
        <f t="shared" si="13"/>
        <v>0.00847077546296296</v>
      </c>
      <c r="P70" s="16">
        <f t="shared" si="14"/>
        <v>0.7931929976851851</v>
      </c>
    </row>
    <row r="71" spans="1:16" ht="12.75">
      <c r="A71" t="s">
        <v>30</v>
      </c>
      <c r="B71">
        <v>2004</v>
      </c>
      <c r="C71" s="6" t="s">
        <v>86</v>
      </c>
      <c r="D71" s="6" t="s">
        <v>86</v>
      </c>
      <c r="E71" s="6">
        <v>0.039560185185185184</v>
      </c>
      <c r="F71" s="6" t="s">
        <v>86</v>
      </c>
      <c r="G71" s="6" t="s">
        <v>86</v>
      </c>
      <c r="H71" s="6">
        <v>0.04025462962962963</v>
      </c>
      <c r="I71" s="6" t="s">
        <v>86</v>
      </c>
      <c r="J71" s="6" t="s">
        <v>86</v>
      </c>
      <c r="K71" s="6" t="s">
        <v>86</v>
      </c>
      <c r="L71" s="6"/>
      <c r="M71" s="6">
        <f>AVERAGE(L71,K71,J71,I71,H71,G71,F71,E71,D71,C71)</f>
        <v>0.039907407407407405</v>
      </c>
      <c r="N71" s="6">
        <f t="shared" si="12"/>
        <v>0.039560185185185184</v>
      </c>
      <c r="O71" s="6">
        <f t="shared" si="13"/>
        <v>0.015821759259259258</v>
      </c>
      <c r="P71" s="16">
        <f t="shared" si="14"/>
        <v>0.8005439814814814</v>
      </c>
    </row>
    <row r="72" spans="1:16" ht="12.75">
      <c r="A72" t="s">
        <v>103</v>
      </c>
      <c r="B72">
        <v>2003</v>
      </c>
      <c r="C72" s="6" t="s">
        <v>86</v>
      </c>
      <c r="D72" s="6"/>
      <c r="E72" s="6" t="s">
        <v>86</v>
      </c>
      <c r="F72" s="6">
        <v>0.03875</v>
      </c>
      <c r="G72" s="6" t="s">
        <v>86</v>
      </c>
      <c r="H72" s="6" t="s">
        <v>12</v>
      </c>
      <c r="I72" s="6" t="s">
        <v>12</v>
      </c>
      <c r="J72" s="6" t="s">
        <v>86</v>
      </c>
      <c r="K72" s="6" t="s">
        <v>86</v>
      </c>
      <c r="L72" s="6"/>
      <c r="M72" s="6">
        <f>AVERAGE(L72,K72,J72,I72,H72,G72,F72,E72,D72,C72)</f>
        <v>0.03875</v>
      </c>
      <c r="N72" s="6">
        <f t="shared" si="12"/>
        <v>0.03875</v>
      </c>
      <c r="O72" s="6">
        <f t="shared" si="13"/>
        <v>0.016805555555555553</v>
      </c>
      <c r="P72" s="16">
        <f t="shared" si="14"/>
        <v>0.8015277777777777</v>
      </c>
    </row>
    <row r="73" spans="1:16" ht="12.75">
      <c r="A73" t="s">
        <v>104</v>
      </c>
      <c r="B73">
        <v>2003</v>
      </c>
      <c r="C73" s="6" t="s">
        <v>86</v>
      </c>
      <c r="D73" s="6" t="s">
        <v>86</v>
      </c>
      <c r="E73" s="6" t="s">
        <v>86</v>
      </c>
      <c r="F73" s="6" t="s">
        <v>86</v>
      </c>
      <c r="G73" s="6" t="s">
        <v>86</v>
      </c>
      <c r="H73" s="6" t="s">
        <v>86</v>
      </c>
      <c r="I73" s="6" t="s">
        <v>86</v>
      </c>
      <c r="J73" s="6">
        <v>0.03960648148148148</v>
      </c>
      <c r="K73" s="6" t="s">
        <v>86</v>
      </c>
      <c r="L73" s="6"/>
      <c r="M73" s="6">
        <f>AVERAGE(L73,K73,J73,I73,H73,G73,F73,E73,D73,C73)</f>
        <v>0.03960648148148148</v>
      </c>
      <c r="N73" s="6">
        <f t="shared" si="12"/>
        <v>0.03960648148148148</v>
      </c>
      <c r="O73" s="6">
        <f t="shared" si="13"/>
        <v>0.015949074074074074</v>
      </c>
      <c r="P73" s="16">
        <f t="shared" si="14"/>
        <v>0.8006712962962963</v>
      </c>
    </row>
    <row r="74" spans="1:16" ht="12.75">
      <c r="A74" t="s">
        <v>91</v>
      </c>
      <c r="B74">
        <v>2003</v>
      </c>
      <c r="C74" s="6" t="s">
        <v>86</v>
      </c>
      <c r="D74" s="6" t="s">
        <v>86</v>
      </c>
      <c r="E74" s="6" t="s">
        <v>86</v>
      </c>
      <c r="F74" s="6">
        <v>0.04740740740740741</v>
      </c>
      <c r="G74" s="6">
        <v>0.046342592592592595</v>
      </c>
      <c r="H74" s="6" t="s">
        <v>86</v>
      </c>
      <c r="I74" s="6" t="s">
        <v>86</v>
      </c>
      <c r="J74" s="6" t="s">
        <v>86</v>
      </c>
      <c r="K74" s="6" t="s">
        <v>86</v>
      </c>
      <c r="L74" s="6"/>
      <c r="M74" s="6">
        <f>AVERAGE(L74,K74,J74,I74,H74,G74,F74,E74,D74,C74)</f>
        <v>0.046875</v>
      </c>
      <c r="N74" s="6">
        <f t="shared" si="12"/>
        <v>0.046342592592592595</v>
      </c>
      <c r="O74" s="6">
        <f t="shared" si="13"/>
        <v>0.008946759259259252</v>
      </c>
      <c r="P74" s="16">
        <f t="shared" si="14"/>
        <v>0.7936689814814815</v>
      </c>
    </row>
    <row r="75" spans="1:16" ht="12.75">
      <c r="A75" t="s">
        <v>107</v>
      </c>
      <c r="B75">
        <v>2004</v>
      </c>
      <c r="C75" s="6" t="s">
        <v>86</v>
      </c>
      <c r="D75" s="6" t="s">
        <v>86</v>
      </c>
      <c r="E75" s="6" t="s">
        <v>86</v>
      </c>
      <c r="F75" s="6"/>
      <c r="G75" s="6"/>
      <c r="H75" s="6" t="s">
        <v>86</v>
      </c>
      <c r="I75" s="6" t="s">
        <v>86</v>
      </c>
      <c r="J75" s="6" t="s">
        <v>86</v>
      </c>
      <c r="K75" s="6" t="s">
        <v>86</v>
      </c>
      <c r="L75" s="6">
        <v>0.049375</v>
      </c>
      <c r="M75" s="6">
        <f>AVERAGE(L75,K75,J75,I75,H75,G75,F75,E75,D75,C75)</f>
        <v>0.049375</v>
      </c>
      <c r="N75" s="6">
        <f t="shared" si="12"/>
        <v>0.049375</v>
      </c>
      <c r="O75" s="6">
        <f>TIMEVALUE("1:20:00")-(M75+N75)/2</f>
        <v>0.00618055555555555</v>
      </c>
      <c r="P75" s="16">
        <f t="shared" si="14"/>
        <v>0.7909027777777777</v>
      </c>
    </row>
    <row r="76" spans="4:12" ht="12.75">
      <c r="D76"/>
      <c r="E76"/>
      <c r="J76"/>
      <c r="K76"/>
      <c r="L76" s="6"/>
    </row>
    <row r="77" ht="12.75">
      <c r="L77" s="6"/>
    </row>
    <row r="78" spans="1:16" ht="12.75">
      <c r="A78" s="1" t="str">
        <f>A1</f>
        <v>Name</v>
      </c>
      <c r="B78" s="1" t="str">
        <f aca="true" t="shared" si="15" ref="B78:K78">B1</f>
        <v>year</v>
      </c>
      <c r="C78" s="1" t="str">
        <f t="shared" si="15"/>
        <v>R1</v>
      </c>
      <c r="D78" s="1" t="str">
        <f t="shared" si="15"/>
        <v>R2</v>
      </c>
      <c r="E78" s="1" t="str">
        <f t="shared" si="15"/>
        <v>R3</v>
      </c>
      <c r="F78" s="1" t="str">
        <f t="shared" si="15"/>
        <v>R4</v>
      </c>
      <c r="G78" s="1" t="str">
        <f t="shared" si="15"/>
        <v>R5</v>
      </c>
      <c r="H78" s="1" t="str">
        <f t="shared" si="15"/>
        <v>R6</v>
      </c>
      <c r="I78" s="1" t="str">
        <f t="shared" si="15"/>
        <v>R7</v>
      </c>
      <c r="J78" s="1" t="str">
        <f t="shared" si="15"/>
        <v>R8</v>
      </c>
      <c r="K78" s="1" t="str">
        <f t="shared" si="15"/>
        <v>R9</v>
      </c>
      <c r="L78" s="6"/>
      <c r="M78" s="1" t="str">
        <f>M1</f>
        <v>avg</v>
      </c>
      <c r="N78" s="1" t="str">
        <f>N1</f>
        <v>best</v>
      </c>
      <c r="O78" s="1" t="str">
        <f>O1</f>
        <v>h'cap</v>
      </c>
      <c r="P78" s="1" t="str">
        <f>P1</f>
        <v>start</v>
      </c>
    </row>
    <row r="79" spans="1:16" ht="12.75">
      <c r="A79" s="4" t="s">
        <v>76</v>
      </c>
      <c r="B79">
        <v>2004</v>
      </c>
      <c r="C79" s="6"/>
      <c r="D79" s="6"/>
      <c r="E79" s="6"/>
      <c r="F79" s="6"/>
      <c r="G79" s="6"/>
      <c r="H79" s="6"/>
      <c r="I79" s="6"/>
      <c r="J79" s="6"/>
      <c r="K79" s="6">
        <v>0.04221064814814815</v>
      </c>
      <c r="L79" s="6"/>
      <c r="M79" s="6">
        <f aca="true" t="shared" si="16" ref="M79:M92">AVERAGE(L79,K79,J79,I79,H79,G79,F79,E79,D79,C79)</f>
        <v>0.04221064814814815</v>
      </c>
      <c r="N79" s="6">
        <f aca="true" t="shared" si="17" ref="N79:N92">MIN(L79,K79,J79,I79,H79,G79,F79,E79,D79,C79)</f>
        <v>0.04221064814814815</v>
      </c>
      <c r="O79" s="6">
        <f>TIMEVALUE("1:20:00")-(M79+N79)/2</f>
        <v>0.013344907407407403</v>
      </c>
      <c r="P79" s="16">
        <f aca="true" t="shared" si="18" ref="P79:P92">TIMEVALUE("18:50:00")+O79</f>
        <v>0.7980671296296296</v>
      </c>
    </row>
    <row r="80" spans="1:16" ht="12.75">
      <c r="A80" s="4" t="s">
        <v>72</v>
      </c>
      <c r="B80">
        <v>2004</v>
      </c>
      <c r="C80" s="6"/>
      <c r="D80" s="6"/>
      <c r="E80" s="6"/>
      <c r="F80" s="6"/>
      <c r="G80" s="6"/>
      <c r="H80" s="6"/>
      <c r="I80" s="6"/>
      <c r="J80" s="6" t="s">
        <v>12</v>
      </c>
      <c r="K80" s="6">
        <v>0.05011574074074074</v>
      </c>
      <c r="L80" s="6"/>
      <c r="M80" s="6">
        <f t="shared" si="16"/>
        <v>0.05011574074074074</v>
      </c>
      <c r="N80" s="6">
        <f t="shared" si="17"/>
        <v>0.05011574074074074</v>
      </c>
      <c r="O80" s="6">
        <f>TIMEVALUE("1:20:00")-(M80+N80)/2</f>
        <v>0.005439814814814814</v>
      </c>
      <c r="P80" s="16">
        <f t="shared" si="18"/>
        <v>0.790162037037037</v>
      </c>
    </row>
    <row r="81" spans="1:16" ht="12.75">
      <c r="A81" s="4" t="s">
        <v>57</v>
      </c>
      <c r="B81">
        <v>2004</v>
      </c>
      <c r="C81" s="6"/>
      <c r="D81" s="6">
        <v>0.04574074074074074</v>
      </c>
      <c r="E81" s="6"/>
      <c r="F81" s="6"/>
      <c r="G81" s="6"/>
      <c r="H81" s="6"/>
      <c r="I81" s="6"/>
      <c r="J81" s="6"/>
      <c r="K81" s="6"/>
      <c r="L81" s="6"/>
      <c r="M81" s="6">
        <f t="shared" si="16"/>
        <v>0.04574074074074074</v>
      </c>
      <c r="N81" s="6">
        <f t="shared" si="17"/>
        <v>0.04574074074074074</v>
      </c>
      <c r="O81" s="6">
        <f aca="true" t="shared" si="19" ref="O81:O92">TIMEVALUE("1:20:00")-(M81+N81)/2</f>
        <v>0.009814814814814811</v>
      </c>
      <c r="P81" s="16">
        <f t="shared" si="18"/>
        <v>0.794537037037037</v>
      </c>
    </row>
    <row r="82" spans="1:16" ht="12.75">
      <c r="A82" s="4" t="s">
        <v>53</v>
      </c>
      <c r="B82">
        <v>2004</v>
      </c>
      <c r="C82" s="6"/>
      <c r="D82" s="6">
        <v>0.04099537037037037</v>
      </c>
      <c r="E82" s="6">
        <v>0.041053240740740744</v>
      </c>
      <c r="F82" s="6"/>
      <c r="G82" s="6"/>
      <c r="H82" s="6"/>
      <c r="I82" s="6">
        <v>0.04146990740740741</v>
      </c>
      <c r="J82" s="6">
        <v>0.04038194444444444</v>
      </c>
      <c r="K82" s="6"/>
      <c r="L82" s="6"/>
      <c r="M82" s="6">
        <f t="shared" si="16"/>
        <v>0.04097511574074074</v>
      </c>
      <c r="N82" s="6">
        <f t="shared" si="17"/>
        <v>0.04038194444444444</v>
      </c>
      <c r="O82" s="6">
        <f t="shared" si="19"/>
        <v>0.014877025462962962</v>
      </c>
      <c r="P82" s="16">
        <f t="shared" si="18"/>
        <v>0.7995992476851852</v>
      </c>
    </row>
    <row r="83" spans="1:16" ht="12.75">
      <c r="A83" s="4" t="s">
        <v>54</v>
      </c>
      <c r="B83">
        <v>2004</v>
      </c>
      <c r="C83" s="6"/>
      <c r="D83" s="6">
        <v>0.04273148148148148</v>
      </c>
      <c r="E83" s="6">
        <v>0.0499537037037037</v>
      </c>
      <c r="F83" s="6"/>
      <c r="G83" s="6"/>
      <c r="H83" s="6"/>
      <c r="I83" s="6"/>
      <c r="J83" s="6"/>
      <c r="K83" s="6"/>
      <c r="L83" s="6"/>
      <c r="M83" s="6">
        <f t="shared" si="16"/>
        <v>0.04634259259259259</v>
      </c>
      <c r="N83" s="6">
        <f t="shared" si="17"/>
        <v>0.04273148148148148</v>
      </c>
      <c r="O83" s="6">
        <f t="shared" si="19"/>
        <v>0.011018518518518518</v>
      </c>
      <c r="P83" s="16">
        <f t="shared" si="18"/>
        <v>0.7957407407407407</v>
      </c>
    </row>
    <row r="84" spans="1:16" ht="12.75">
      <c r="A84" s="4" t="s">
        <v>51</v>
      </c>
      <c r="B84">
        <v>2004</v>
      </c>
      <c r="C84" s="6"/>
      <c r="D84" s="6"/>
      <c r="E84" s="6"/>
      <c r="F84" s="6">
        <v>0.04587962962962963</v>
      </c>
      <c r="G84" s="6">
        <v>0.04563657407407407</v>
      </c>
      <c r="H84" s="6"/>
      <c r="I84" s="6"/>
      <c r="J84" s="6"/>
      <c r="K84" s="6"/>
      <c r="L84" s="6"/>
      <c r="M84" s="6">
        <f t="shared" si="16"/>
        <v>0.04575810185185185</v>
      </c>
      <c r="N84" s="6">
        <f t="shared" si="17"/>
        <v>0.04563657407407407</v>
      </c>
      <c r="O84" s="6">
        <f t="shared" si="19"/>
        <v>0.009858217592592589</v>
      </c>
      <c r="P84" s="16">
        <f t="shared" si="18"/>
        <v>0.7945804398148149</v>
      </c>
    </row>
    <row r="85" spans="1:16" ht="12.75">
      <c r="A85" s="4" t="s">
        <v>59</v>
      </c>
      <c r="B85">
        <v>2004</v>
      </c>
      <c r="C85" s="6">
        <v>0.04622685185185185</v>
      </c>
      <c r="D85" s="6"/>
      <c r="E85" s="6"/>
      <c r="F85" s="6"/>
      <c r="G85" s="6"/>
      <c r="H85" s="6"/>
      <c r="I85" s="6"/>
      <c r="J85" s="6"/>
      <c r="K85" s="6"/>
      <c r="L85" s="6"/>
      <c r="M85" s="6">
        <f t="shared" si="16"/>
        <v>0.04622685185185185</v>
      </c>
      <c r="N85" s="6">
        <f t="shared" si="17"/>
        <v>0.04622685185185185</v>
      </c>
      <c r="O85" s="6">
        <f t="shared" si="19"/>
        <v>0.0093287037037037</v>
      </c>
      <c r="P85" s="16">
        <f t="shared" si="18"/>
        <v>0.7940509259259259</v>
      </c>
    </row>
    <row r="86" spans="1:16" ht="12.75">
      <c r="A86" s="4" t="s">
        <v>58</v>
      </c>
      <c r="B86">
        <v>2004</v>
      </c>
      <c r="C86" s="6"/>
      <c r="D86" s="6">
        <v>0.04618055555555556</v>
      </c>
      <c r="E86" s="6"/>
      <c r="F86" s="6"/>
      <c r="G86" s="6"/>
      <c r="H86" s="6"/>
      <c r="I86" s="6"/>
      <c r="J86" s="6"/>
      <c r="K86" s="6"/>
      <c r="L86" s="6"/>
      <c r="M86" s="6">
        <f t="shared" si="16"/>
        <v>0.04618055555555556</v>
      </c>
      <c r="N86" s="6">
        <f t="shared" si="17"/>
        <v>0.04618055555555556</v>
      </c>
      <c r="O86" s="6">
        <f t="shared" si="19"/>
        <v>0.009374999999999994</v>
      </c>
      <c r="P86" s="16">
        <f t="shared" si="18"/>
        <v>0.7940972222222222</v>
      </c>
    </row>
    <row r="87" spans="1:16" ht="12.75">
      <c r="A87" s="4" t="s">
        <v>56</v>
      </c>
      <c r="B87">
        <v>2004</v>
      </c>
      <c r="C87" s="6">
        <v>0.04594907407407408</v>
      </c>
      <c r="D87" s="6">
        <v>0.043182870370370365</v>
      </c>
      <c r="E87" s="6"/>
      <c r="F87" s="6"/>
      <c r="G87" s="6"/>
      <c r="H87" s="6"/>
      <c r="I87" s="6"/>
      <c r="J87" s="6"/>
      <c r="K87" s="6"/>
      <c r="L87" s="6"/>
      <c r="M87" s="6">
        <f t="shared" si="16"/>
        <v>0.04456597222222222</v>
      </c>
      <c r="N87" s="6">
        <f t="shared" si="17"/>
        <v>0.043182870370370365</v>
      </c>
      <c r="O87" s="6">
        <f t="shared" si="19"/>
        <v>0.011681134259259263</v>
      </c>
      <c r="P87" s="16">
        <f t="shared" si="18"/>
        <v>0.7964033564814814</v>
      </c>
    </row>
    <row r="88" spans="1:16" ht="12.75">
      <c r="A88" s="4" t="s">
        <v>55</v>
      </c>
      <c r="B88">
        <v>2004</v>
      </c>
      <c r="C88" s="6"/>
      <c r="D88" s="6">
        <v>0.04114583333333333</v>
      </c>
      <c r="E88" s="6"/>
      <c r="F88" s="6"/>
      <c r="G88" s="6"/>
      <c r="H88" s="6"/>
      <c r="I88" s="6"/>
      <c r="J88" s="6"/>
      <c r="K88" s="6"/>
      <c r="L88" s="6"/>
      <c r="M88" s="6">
        <f t="shared" si="16"/>
        <v>0.04114583333333333</v>
      </c>
      <c r="N88" s="6">
        <f t="shared" si="17"/>
        <v>0.04114583333333333</v>
      </c>
      <c r="O88" s="6">
        <f t="shared" si="19"/>
        <v>0.01440972222222222</v>
      </c>
      <c r="P88" s="16">
        <f t="shared" si="18"/>
        <v>0.7991319444444445</v>
      </c>
    </row>
    <row r="89" spans="1:16" ht="12.75">
      <c r="A89" s="4" t="s">
        <v>60</v>
      </c>
      <c r="B89">
        <v>2004</v>
      </c>
      <c r="C89" s="6"/>
      <c r="D89" s="6"/>
      <c r="E89" s="6">
        <v>0.054375</v>
      </c>
      <c r="F89" s="6" t="s">
        <v>12</v>
      </c>
      <c r="G89" s="6">
        <v>0.05274305555555556</v>
      </c>
      <c r="H89" s="6"/>
      <c r="I89" s="6"/>
      <c r="J89" s="6"/>
      <c r="K89" s="6"/>
      <c r="L89" s="6"/>
      <c r="M89" s="6">
        <f t="shared" si="16"/>
        <v>0.05355902777777778</v>
      </c>
      <c r="N89" s="6">
        <f t="shared" si="17"/>
        <v>0.05274305555555556</v>
      </c>
      <c r="O89" s="6">
        <f t="shared" si="19"/>
        <v>0.002404513888888883</v>
      </c>
      <c r="P89" s="16">
        <f t="shared" si="18"/>
        <v>0.7871267361111111</v>
      </c>
    </row>
    <row r="90" spans="1:16" ht="12.75">
      <c r="A90" s="4" t="s">
        <v>52</v>
      </c>
      <c r="B90">
        <v>2004</v>
      </c>
      <c r="C90" s="6"/>
      <c r="D90" s="6"/>
      <c r="E90" s="6"/>
      <c r="F90" s="6">
        <v>0.051909722222222225</v>
      </c>
      <c r="G90" s="6"/>
      <c r="H90" s="6"/>
      <c r="I90" s="6"/>
      <c r="J90" s="6"/>
      <c r="K90" s="6"/>
      <c r="L90" s="6"/>
      <c r="M90" s="6">
        <f t="shared" si="16"/>
        <v>0.051909722222222225</v>
      </c>
      <c r="N90" s="6">
        <f t="shared" si="17"/>
        <v>0.051909722222222225</v>
      </c>
      <c r="O90" s="6">
        <f t="shared" si="19"/>
        <v>0.0036458333333333273</v>
      </c>
      <c r="P90" s="16">
        <f t="shared" si="18"/>
        <v>0.7883680555555556</v>
      </c>
    </row>
    <row r="91" spans="1:16" ht="12.75">
      <c r="A91" s="14" t="s">
        <v>63</v>
      </c>
      <c r="B91">
        <v>2004</v>
      </c>
      <c r="C91" s="6"/>
      <c r="D91" s="6"/>
      <c r="E91" s="6"/>
      <c r="F91" s="6"/>
      <c r="G91" s="6">
        <v>0.03965277777777778</v>
      </c>
      <c r="H91" s="6">
        <v>0.037731481481481484</v>
      </c>
      <c r="I91" s="6">
        <v>0.03758101851851852</v>
      </c>
      <c r="J91" s="6"/>
      <c r="K91" s="6"/>
      <c r="L91" s="6"/>
      <c r="M91" s="6">
        <f t="shared" si="16"/>
        <v>0.038321759259259264</v>
      </c>
      <c r="N91" s="6">
        <f t="shared" si="17"/>
        <v>0.03758101851851852</v>
      </c>
      <c r="O91" s="6">
        <f t="shared" si="19"/>
        <v>0.017604166666666657</v>
      </c>
      <c r="P91" s="16">
        <f t="shared" si="18"/>
        <v>0.8023263888888889</v>
      </c>
    </row>
    <row r="92" spans="1:16" ht="12.75">
      <c r="A92" t="s">
        <v>105</v>
      </c>
      <c r="B92">
        <v>2004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 t="e">
        <f t="shared" si="16"/>
        <v>#DIV/0!</v>
      </c>
      <c r="N92" s="6">
        <f t="shared" si="17"/>
        <v>0</v>
      </c>
      <c r="O92" s="6" t="e">
        <f t="shared" si="19"/>
        <v>#DIV/0!</v>
      </c>
      <c r="P92" s="16" t="e">
        <f t="shared" si="18"/>
        <v>#DIV/0!</v>
      </c>
    </row>
  </sheetData>
  <conditionalFormatting sqref="O79:O92 O2:O75">
    <cfRule type="expression" priority="1" dxfId="1" stopIfTrue="1">
      <formula>NOT($A2=$A1)</formula>
    </cfRule>
  </conditionalFormatting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"/>
  <sheetViews>
    <sheetView workbookViewId="0" topLeftCell="A1">
      <selection activeCell="A1" sqref="A1"/>
    </sheetView>
  </sheetViews>
  <sheetFormatPr defaultColWidth="9.140625" defaultRowHeight="12.75"/>
  <cols>
    <col min="1" max="1" width="4.28125" style="0" bestFit="1" customWidth="1"/>
    <col min="2" max="2" width="11.28125" style="11" bestFit="1" customWidth="1"/>
    <col min="3" max="3" width="18.00390625" style="0" bestFit="1" customWidth="1"/>
    <col min="4" max="4" width="2.28125" style="0" bestFit="1" customWidth="1"/>
    <col min="5" max="13" width="3.28125" style="0" bestFit="1" customWidth="1"/>
    <col min="14" max="14" width="5.57421875" style="0" bestFit="1" customWidth="1"/>
    <col min="15" max="15" width="3.28125" style="0" bestFit="1" customWidth="1"/>
    <col min="16" max="16" width="5.57421875" style="3" bestFit="1" customWidth="1"/>
    <col min="17" max="17" width="3.28125" style="3" bestFit="1" customWidth="1"/>
    <col min="18" max="18" width="5.57421875" style="3" bestFit="1" customWidth="1"/>
    <col min="19" max="19" width="3.28125" style="3" bestFit="1" customWidth="1"/>
    <col min="20" max="20" width="5.57421875" style="3" bestFit="1" customWidth="1"/>
    <col min="21" max="21" width="3.28125" style="3" bestFit="1" customWidth="1"/>
    <col min="22" max="22" width="5.57421875" style="3" bestFit="1" customWidth="1"/>
    <col min="23" max="23" width="3.28125" style="3" bestFit="1" customWidth="1"/>
    <col min="24" max="24" width="5.57421875" style="3" bestFit="1" customWidth="1"/>
    <col min="25" max="25" width="3.28125" style="3" bestFit="1" customWidth="1"/>
    <col min="26" max="26" width="5.57421875" style="3" bestFit="1" customWidth="1"/>
    <col min="27" max="27" width="3.28125" style="3" bestFit="1" customWidth="1"/>
    <col min="28" max="28" width="5.57421875" style="3" bestFit="1" customWidth="1"/>
    <col min="29" max="29" width="3.28125" style="3" bestFit="1" customWidth="1"/>
    <col min="30" max="30" width="5.57421875" style="3" bestFit="1" customWidth="1"/>
    <col min="31" max="31" width="3.28125" style="3" bestFit="1" customWidth="1"/>
    <col min="32" max="34" width="7.28125" style="0" customWidth="1"/>
  </cols>
  <sheetData>
    <row r="1" spans="1:35" ht="12.75">
      <c r="A1" s="1" t="s">
        <v>11</v>
      </c>
      <c r="B1" s="1" t="s">
        <v>80</v>
      </c>
      <c r="C1" s="1" t="s">
        <v>1</v>
      </c>
      <c r="D1" s="1" t="s">
        <v>7</v>
      </c>
      <c r="E1" s="8" t="s">
        <v>22</v>
      </c>
      <c r="F1" s="9" t="s">
        <v>35</v>
      </c>
      <c r="G1" s="8" t="s">
        <v>36</v>
      </c>
      <c r="H1" s="8" t="s">
        <v>50</v>
      </c>
      <c r="I1" s="8" t="s">
        <v>64</v>
      </c>
      <c r="J1" s="8" t="s">
        <v>67</v>
      </c>
      <c r="K1" s="8" t="s">
        <v>70</v>
      </c>
      <c r="L1" s="8" t="s">
        <v>73</v>
      </c>
      <c r="M1" s="8" t="s">
        <v>78</v>
      </c>
      <c r="N1" s="8">
        <v>38111</v>
      </c>
      <c r="O1" s="8" t="s">
        <v>5</v>
      </c>
      <c r="P1" s="8">
        <v>37761</v>
      </c>
      <c r="Q1" s="8" t="s">
        <v>9</v>
      </c>
      <c r="R1" s="8">
        <v>37773</v>
      </c>
      <c r="S1" s="8" t="s">
        <v>37</v>
      </c>
      <c r="T1" s="8">
        <v>37787</v>
      </c>
      <c r="U1" s="8" t="s">
        <v>65</v>
      </c>
      <c r="V1" s="8">
        <v>37801</v>
      </c>
      <c r="W1" s="8" t="s">
        <v>66</v>
      </c>
      <c r="X1" s="8">
        <v>38181</v>
      </c>
      <c r="Y1" s="8" t="s">
        <v>68</v>
      </c>
      <c r="Z1" s="8">
        <v>38195</v>
      </c>
      <c r="AA1" s="8" t="s">
        <v>74</v>
      </c>
      <c r="AB1" s="8">
        <v>38209</v>
      </c>
      <c r="AC1" s="8" t="s">
        <v>75</v>
      </c>
      <c r="AD1" s="8">
        <v>38223</v>
      </c>
      <c r="AE1" s="8" t="s">
        <v>77</v>
      </c>
      <c r="AF1" s="8" t="s">
        <v>84</v>
      </c>
      <c r="AG1" s="8" t="s">
        <v>81</v>
      </c>
      <c r="AH1" s="8" t="s">
        <v>82</v>
      </c>
      <c r="AI1" s="8" t="s">
        <v>83</v>
      </c>
    </row>
    <row r="2" spans="1:35" ht="12.75">
      <c r="A2">
        <f aca="true" t="shared" si="0" ref="A2:A36">RANK(B2,B$1:B$65536)</f>
        <v>1</v>
      </c>
      <c r="B2" s="11">
        <f>SUM(E2:M2)-SMALL(E2:M2,1)-SMALL(E2:M2,2)-SMALL(E2:M2,3)-SMALL(E2:M2,4)</f>
        <v>240</v>
      </c>
      <c r="C2" t="s">
        <v>20</v>
      </c>
      <c r="D2">
        <v>2</v>
      </c>
      <c r="E2">
        <f>IF(O2="",0,VLOOKUP(O2,points!$A$1:$B$40,2)+$D2)</f>
        <v>42</v>
      </c>
      <c r="F2">
        <f>IF(Q2="",0,VLOOKUP(Q2,points!$A$1:$B$40,2)+$D2)</f>
        <v>39</v>
      </c>
      <c r="G2">
        <f>IF(S2="",0,VLOOKUP(S2,points!$A$1:$B$40,2)+$D2)</f>
        <v>0</v>
      </c>
      <c r="H2">
        <f>IF(U2="",0,VLOOKUP(U2,points!$A$1:$B$40,2)+$D2)</f>
        <v>52</v>
      </c>
      <c r="I2">
        <f>IF(W2="",0,VLOOKUP(W2,points!$A$1:$B$40,2)+$D2)</f>
        <v>52</v>
      </c>
      <c r="J2">
        <f>IF(Y2="",0,VLOOKUP(Y2,points!$A$1:$B$40,2)+$D2)</f>
        <v>52</v>
      </c>
      <c r="K2">
        <f>IF(AA2="",0,VLOOKUP(AA2,points!$A$1:$B$40,2)+$D2)</f>
        <v>36</v>
      </c>
      <c r="L2">
        <f>IF(AC2="",0,VLOOKUP(AC2,points!$A$1:$B$40,2)+$D2)</f>
        <v>0</v>
      </c>
      <c r="M2">
        <f>IF(AE2="",0,VLOOKUP(AE2,points!$A$1:$B$40,2)+$D2)</f>
        <v>42</v>
      </c>
      <c r="N2" s="6">
        <f>IF(ISERROR(VLOOKUP($C2,'4-5-04'!$B$2:$P$99,13,FALSE)),"",VLOOKUP($C2,'4-5-04'!$B$2:$P$99,13,FALSE))</f>
        <v>0.039548611111111104</v>
      </c>
      <c r="O2" s="10">
        <f aca="true" t="shared" si="1" ref="O2:O36">IF(OR(N2="",N2="dnf"),"",RANK(N2,N$1:N$65536,-1))</f>
        <v>3</v>
      </c>
      <c r="P2" s="6">
        <f>IF(ISERROR(VLOOKUP($C2,'18-5-04'!$B$2:$P$95,13,FALSE)),"",VLOOKUP($C2,'18-5-04'!$B$2:$P$95,13,FALSE))</f>
        <v>0.03837962962962963</v>
      </c>
      <c r="Q2" s="10">
        <f aca="true" t="shared" si="2" ref="Q2:Q36">IF(OR(P2="",P2="dnf"),"",RANK(P2,P$1:P$65536,-1))</f>
        <v>4</v>
      </c>
      <c r="R2" s="6">
        <f>IF(ISERROR(VLOOKUP($C2,'1-6-04'!$B$2:$P$95,13,FALSE)),"",VLOOKUP($C2,'1-6-04'!$B$2:$P$95,13,FALSE))</f>
      </c>
      <c r="S2" s="10">
        <f aca="true" t="shared" si="3" ref="S2:S36">IF(OR(R2="",R2="dnf"),"",RANK(R2,R$1:R$65536,-1))</f>
      </c>
      <c r="T2" s="6">
        <f>IF(ISERROR(VLOOKUP($C2,'15-6-04'!$B$2:$P$99,13,FALSE)),"",VLOOKUP($C2,'15-6-04'!$B$2:$P$99,13,FALSE))</f>
        <v>0.03850694444444444</v>
      </c>
      <c r="U2" s="10">
        <f aca="true" t="shared" si="4" ref="U2:U36">IF(OR(T2="",T2="dnf"),"",RANK(T2,T$1:T$65536,-1))</f>
        <v>1</v>
      </c>
      <c r="V2" s="6">
        <f>IF(ISERROR(VLOOKUP($C2,'29-6-04'!$B$2:$P$99,13,FALSE)),"",VLOOKUP($C2,'29-6-04'!$B$2:$P$99,13,FALSE))</f>
        <v>0.03813657407407407</v>
      </c>
      <c r="W2" s="10">
        <f aca="true" t="shared" si="5" ref="W2:W36">IF(OR(V2="",V2="dnf"),"",RANK(V2,V$1:V$65536,-1))</f>
        <v>1</v>
      </c>
      <c r="X2" s="6">
        <f>IF(ISERROR(VLOOKUP($C2,'13-7-04'!$B$2:$P$81,13,FALSE)),"",VLOOKUP($C2,'13-7-04'!$B$2:$P$81,13,FALSE))</f>
        <v>0.03800925925925926</v>
      </c>
      <c r="Y2" s="10">
        <f aca="true" t="shared" si="6" ref="Y2:Y36">IF(OR(X2="",X2="dnf"),"",RANK(X2,X$1:X$65536,-1))</f>
        <v>1</v>
      </c>
      <c r="Z2" s="6">
        <f>IF(ISERROR(VLOOKUP($C2,'27-7-04'!$B$2:$P$81,13,FALSE)),"",VLOOKUP($C2,'27-7-04'!$B$2:$P$81,13,FALSE))</f>
        <v>0.04032407407407407</v>
      </c>
      <c r="AA2" s="10">
        <f aca="true" t="shared" si="7" ref="AA2:AA36">IF(OR(Z2="",Z2="dnf"),"",RANK(Z2,Z$1:Z$65536,-1))</f>
        <v>6</v>
      </c>
      <c r="AB2" s="6">
        <f>IF(ISERROR(VLOOKUP($C2,'10-8-04'!$B$2:$P$84,13,FALSE)),"",VLOOKUP($C2,'10-8-04'!$B$2:$P$84,13,FALSE))</f>
      </c>
      <c r="AC2" s="10">
        <f aca="true" t="shared" si="8" ref="AC2:AC36">IF(OR(AB2="",AB2="dnf"),"",RANK(AB2,AB$1:AB$65536,-1))</f>
      </c>
      <c r="AD2" s="6">
        <f>IF(ISERROR(VLOOKUP($C2,'24-8-04'!$B$2:$P$79,13,FALSE)),"",VLOOKUP($C2,'24-8-04'!$B$2:$P$79,13,FALSE))</f>
        <v>0.040520833333333325</v>
      </c>
      <c r="AE2" s="10">
        <f aca="true" t="shared" si="9" ref="AE2:AE36">IF(OR(AD2="",AD2="dnf"),"",RANK(AD2,AD$1:AD$65536,-1))</f>
        <v>3</v>
      </c>
      <c r="AF2" s="6">
        <f>AVERAGE(AD2,AB2,Z2,X2,V2,T2,R2,P2,N2)</f>
        <v>0.03906084656084655</v>
      </c>
      <c r="AG2" s="6">
        <f aca="true" t="shared" si="10" ref="AG2:AG33">MIN(AD2,AB2,Z2,X2,V2,T2,R2,P2,N2)</f>
        <v>0.03800925925925926</v>
      </c>
      <c r="AH2" s="6">
        <f>TIMEVALUE("1:20:00")-(AF2+AG2)/2</f>
        <v>0.017020502645502644</v>
      </c>
      <c r="AI2" s="16">
        <f>TIMEVALUE("18:50:00")+AH2</f>
        <v>0.8017427248677249</v>
      </c>
    </row>
    <row r="3" spans="1:35" ht="12.75">
      <c r="A3">
        <f t="shared" si="0"/>
        <v>2</v>
      </c>
      <c r="B3" s="11">
        <f aca="true" t="shared" si="11" ref="B3:B36">SUM(E3:M3)-SMALL(E3:M3,1)-SMALL(E3:M3,2)-SMALL(E3:M3,3)-SMALL(E3:M3,4)</f>
        <v>220</v>
      </c>
      <c r="C3" t="s">
        <v>19</v>
      </c>
      <c r="E3">
        <f>IF(O3="",0,VLOOKUP(O3,points!$A$1:$B$40,2)+$D3)</f>
        <v>35</v>
      </c>
      <c r="F3">
        <f>IF(Q3="",0,VLOOKUP(Q3,points!$A$1:$B$40,2)+$D3)</f>
        <v>33</v>
      </c>
      <c r="G3">
        <f>IF(S3="",0,VLOOKUP(S3,points!$A$1:$B$40,2)+$D3)</f>
        <v>0</v>
      </c>
      <c r="H3">
        <f>IF(U3="",0,VLOOKUP(U3,points!$A$1:$B$40,2)+$D3)</f>
        <v>44</v>
      </c>
      <c r="I3">
        <f>IF(W3="",0,VLOOKUP(W3,points!$A$1:$B$40,2)+$D3)</f>
        <v>44</v>
      </c>
      <c r="J3">
        <f>IF(Y3="",0,VLOOKUP(Y3,points!$A$1:$B$40,2)+$D3)</f>
        <v>44</v>
      </c>
      <c r="K3">
        <f>IF(AA3="",0,VLOOKUP(AA3,points!$A$1:$B$40,2)+$D3)</f>
        <v>37</v>
      </c>
      <c r="L3">
        <f>IF(AC3="",0,VLOOKUP(AC3,points!$A$1:$B$40,2)+$D3)</f>
        <v>44</v>
      </c>
      <c r="M3">
        <f>IF(AE3="",0,VLOOKUP(AE3,points!$A$1:$B$40,2)+$D3)</f>
        <v>44</v>
      </c>
      <c r="N3" s="6">
        <f>IF(ISERROR(VLOOKUP($C3,'4-5-04'!$B$2:$P$99,13,FALSE)),"",VLOOKUP($C3,'4-5-04'!$B$2:$P$99,13,FALSE))</f>
        <v>0.04079861111111111</v>
      </c>
      <c r="O3" s="10">
        <f t="shared" si="1"/>
        <v>5</v>
      </c>
      <c r="P3" s="6">
        <f>IF(ISERROR(VLOOKUP($C3,'18-5-04'!$B$2:$P$95,13,FALSE)),"",VLOOKUP($C3,'18-5-04'!$B$2:$P$95,13,FALSE))</f>
        <v>0.03921296296296296</v>
      </c>
      <c r="Q3" s="10">
        <f t="shared" si="2"/>
        <v>7</v>
      </c>
      <c r="R3" s="6" t="str">
        <f>IF(ISERROR(VLOOKUP($C3,'1-6-04'!$B$2:$P$95,13,FALSE)),"",VLOOKUP($C3,'1-6-04'!$B$2:$P$95,13,FALSE))</f>
        <v>dnf</v>
      </c>
      <c r="S3" s="10">
        <f t="shared" si="3"/>
      </c>
      <c r="T3" s="6">
        <f>IF(ISERROR(VLOOKUP($C3,'15-6-04'!$B$2:$P$99,13,FALSE)),"",VLOOKUP($C3,'15-6-04'!$B$2:$P$99,13,FALSE))</f>
        <v>0.03953703703703704</v>
      </c>
      <c r="U3" s="10">
        <f t="shared" si="4"/>
        <v>2</v>
      </c>
      <c r="V3" s="6">
        <f>IF(ISERROR(VLOOKUP($C3,'29-6-04'!$B$2:$P$99,13,FALSE)),"",VLOOKUP($C3,'29-6-04'!$B$2:$P$99,13,FALSE))</f>
        <v>0.039004629629629625</v>
      </c>
      <c r="W3" s="10">
        <f t="shared" si="5"/>
        <v>2</v>
      </c>
      <c r="X3" s="6">
        <f>IF(ISERROR(VLOOKUP($C3,'13-7-04'!$B$2:$P$81,13,FALSE)),"",VLOOKUP($C3,'13-7-04'!$B$2:$P$81,13,FALSE))</f>
        <v>0.03826388888888888</v>
      </c>
      <c r="Y3" s="10">
        <f t="shared" si="6"/>
        <v>2</v>
      </c>
      <c r="Z3" s="6">
        <f>IF(ISERROR(VLOOKUP($C3,'27-7-04'!$B$2:$P$81,13,FALSE)),"",VLOOKUP($C3,'27-7-04'!$B$2:$P$81,13,FALSE))</f>
        <v>0.038356481481481484</v>
      </c>
      <c r="AA3" s="10">
        <f t="shared" si="7"/>
        <v>4</v>
      </c>
      <c r="AB3" s="6">
        <f>IF(ISERROR(VLOOKUP($C3,'10-8-04'!$B$2:$P$84,13,FALSE)),"",VLOOKUP($C3,'10-8-04'!$B$2:$P$84,13,FALSE))</f>
        <v>0.037129629629629624</v>
      </c>
      <c r="AC3" s="10">
        <f t="shared" si="8"/>
        <v>2</v>
      </c>
      <c r="AD3" s="6">
        <f>IF(ISERROR(VLOOKUP($C3,'24-8-04'!$B$2:$P$79,13,FALSE)),"",VLOOKUP($C3,'24-8-04'!$B$2:$P$79,13,FALSE))</f>
        <v>0.03940972222222222</v>
      </c>
      <c r="AE3" s="10">
        <f t="shared" si="9"/>
        <v>2</v>
      </c>
      <c r="AF3" s="6">
        <f aca="true" t="shared" si="12" ref="AF3:AF33">AVERAGE(AD3,AB3,Z3,X3,V3,T3,R3,P3,N3)</f>
        <v>0.038964120370370364</v>
      </c>
      <c r="AG3" s="6">
        <f t="shared" si="10"/>
        <v>0.037129629629629624</v>
      </c>
      <c r="AH3" s="6">
        <f aca="true" t="shared" si="13" ref="AH3:AH33">TIMEVALUE("1:20:00")-(AF3+AG3)/2</f>
        <v>0.01750868055555556</v>
      </c>
      <c r="AI3" s="16">
        <f aca="true" t="shared" si="14" ref="AI3:AI33">TIMEVALUE("18:50:00")+AH3</f>
        <v>0.8022309027777778</v>
      </c>
    </row>
    <row r="4" spans="1:35" ht="12.75">
      <c r="A4">
        <f t="shared" si="0"/>
        <v>3</v>
      </c>
      <c r="B4" s="11">
        <f t="shared" si="11"/>
        <v>199</v>
      </c>
      <c r="C4" t="s">
        <v>14</v>
      </c>
      <c r="D4">
        <v>4</v>
      </c>
      <c r="E4">
        <f>IF(O4="",0,VLOOKUP(O4,points!$A$1:$B$40,2)+$D4)</f>
        <v>36</v>
      </c>
      <c r="F4">
        <f>IF(Q4="",0,VLOOKUP(Q4,points!$A$1:$B$40,2)+$D4)</f>
        <v>34</v>
      </c>
      <c r="G4">
        <f>IF(S4="",0,VLOOKUP(S4,points!$A$1:$B$40,2)+$D4)</f>
        <v>39</v>
      </c>
      <c r="H4">
        <f>IF(U4="",0,VLOOKUP(U4,points!$A$1:$B$40,2)+$D4)</f>
        <v>44</v>
      </c>
      <c r="I4">
        <f>IF(W4="",0,VLOOKUP(W4,points!$A$1:$B$40,2)+$D4)</f>
        <v>41</v>
      </c>
      <c r="J4">
        <f>IF(Y4="",0,VLOOKUP(Y4,points!$A$1:$B$40,2)+$D4)</f>
        <v>0</v>
      </c>
      <c r="K4">
        <f>IF(AA4="",0,VLOOKUP(AA4,points!$A$1:$B$40,2)+$D4)</f>
        <v>37</v>
      </c>
      <c r="L4">
        <f>IF(AC4="",0,VLOOKUP(AC4,points!$A$1:$B$40,2)+$D4)</f>
        <v>38</v>
      </c>
      <c r="M4">
        <f>IF(AE4="",0,VLOOKUP(AE4,points!$A$1:$B$40,2)+$D4)</f>
        <v>0</v>
      </c>
      <c r="N4" s="6">
        <f>IF(ISERROR(VLOOKUP($C4,'4-5-04'!$B$2:$P$99,13,FALSE)),"",VLOOKUP($C4,'4-5-04'!$B$2:$P$99,13,FALSE))</f>
        <v>0.04329861111111111</v>
      </c>
      <c r="O4" s="10">
        <f t="shared" si="1"/>
        <v>8</v>
      </c>
      <c r="P4" s="6">
        <f>IF(ISERROR(VLOOKUP($C4,'18-5-04'!$B$2:$P$95,13,FALSE)),"",VLOOKUP($C4,'18-5-04'!$B$2:$P$95,13,FALSE))</f>
        <v>0.04071759259259259</v>
      </c>
      <c r="Q4" s="10">
        <f t="shared" si="2"/>
        <v>10</v>
      </c>
      <c r="R4" s="6">
        <f>IF(ISERROR(VLOOKUP($C4,'1-6-04'!$B$2:$P$95,13,FALSE)),"",VLOOKUP($C4,'1-6-04'!$B$2:$P$95,13,FALSE))</f>
        <v>0.04137731481481482</v>
      </c>
      <c r="S4" s="10">
        <f t="shared" si="3"/>
        <v>5</v>
      </c>
      <c r="T4" s="6">
        <f>IF(ISERROR(VLOOKUP($C4,'15-6-04'!$B$2:$P$99,13,FALSE)),"",VLOOKUP($C4,'15-6-04'!$B$2:$P$99,13,FALSE))</f>
        <v>0.03967592592592593</v>
      </c>
      <c r="U4" s="10">
        <f t="shared" si="4"/>
        <v>3</v>
      </c>
      <c r="V4" s="6">
        <f>IF(ISERROR(VLOOKUP($C4,'29-6-04'!$B$2:$P$99,13,FALSE)),"",VLOOKUP($C4,'29-6-04'!$B$2:$P$99,13,FALSE))</f>
        <v>0.03996527777777778</v>
      </c>
      <c r="W4" s="10">
        <f t="shared" si="5"/>
        <v>4</v>
      </c>
      <c r="X4" s="6">
        <f>IF(ISERROR(VLOOKUP($C4,'13-7-04'!$B$2:$P$81,13,FALSE)),"",VLOOKUP($C4,'13-7-04'!$B$2:$P$81,13,FALSE))</f>
      </c>
      <c r="Y4" s="10">
        <f t="shared" si="6"/>
      </c>
      <c r="Z4" s="6">
        <f>IF(ISERROR(VLOOKUP($C4,'27-7-04'!$B$2:$P$81,13,FALSE)),"",VLOOKUP($C4,'27-7-04'!$B$2:$P$81,13,FALSE))</f>
        <v>0.040370370370370376</v>
      </c>
      <c r="AA4" s="10">
        <f t="shared" si="7"/>
        <v>7</v>
      </c>
      <c r="AB4" s="6">
        <f>IF(ISERROR(VLOOKUP($C4,'10-8-04'!$B$2:$P$84,13,FALSE)),"",VLOOKUP($C4,'10-8-04'!$B$2:$P$84,13,FALSE))</f>
        <v>0.03975694444444444</v>
      </c>
      <c r="AC4" s="10">
        <f t="shared" si="8"/>
        <v>6</v>
      </c>
      <c r="AD4" s="6">
        <f>IF(ISERROR(VLOOKUP($C4,'24-8-04'!$B$2:$P$79,13,FALSE)),"",VLOOKUP($C4,'24-8-04'!$B$2:$P$79,13,FALSE))</f>
      </c>
      <c r="AE4" s="10">
        <f t="shared" si="9"/>
      </c>
      <c r="AF4" s="6">
        <f t="shared" si="12"/>
        <v>0.04073743386243386</v>
      </c>
      <c r="AG4" s="6">
        <f t="shared" si="10"/>
        <v>0.03967592592592593</v>
      </c>
      <c r="AH4" s="6">
        <f t="shared" si="13"/>
        <v>0.01534887566137566</v>
      </c>
      <c r="AI4" s="16">
        <f t="shared" si="14"/>
        <v>0.8000710978835979</v>
      </c>
    </row>
    <row r="5" spans="1:35" ht="12.75">
      <c r="A5">
        <f t="shared" si="0"/>
        <v>4</v>
      </c>
      <c r="B5" s="11">
        <f t="shared" si="11"/>
        <v>171</v>
      </c>
      <c r="C5" t="s">
        <v>29</v>
      </c>
      <c r="D5">
        <v>4</v>
      </c>
      <c r="E5">
        <f>IF(O5="",0,VLOOKUP(O5,points!$A$1:$B$40,2)+$D5)</f>
        <v>0</v>
      </c>
      <c r="F5">
        <f>IF(Q5="",0,VLOOKUP(Q5,points!$A$1:$B$40,2)+$D5)</f>
        <v>26</v>
      </c>
      <c r="G5">
        <f>IF(S5="",0,VLOOKUP(S5,points!$A$1:$B$40,2)+$D5)</f>
        <v>0</v>
      </c>
      <c r="H5">
        <f>IF(U5="",0,VLOOKUP(U5,points!$A$1:$B$40,2)+$D5)</f>
        <v>34</v>
      </c>
      <c r="I5">
        <f>IF(W5="",0,VLOOKUP(W5,points!$A$1:$B$40,2)+$D5)</f>
        <v>0</v>
      </c>
      <c r="J5">
        <f>IF(Y5="",0,VLOOKUP(Y5,points!$A$1:$B$40,2)+$D5)</f>
        <v>37</v>
      </c>
      <c r="K5">
        <f>IF(AA5="",0,VLOOKUP(AA5,points!$A$1:$B$40,2)+$D5)</f>
        <v>35</v>
      </c>
      <c r="L5">
        <f>IF(AC5="",0,VLOOKUP(AC5,points!$A$1:$B$40,2)+$D5)</f>
        <v>0</v>
      </c>
      <c r="M5">
        <f>IF(AE5="",0,VLOOKUP(AE5,points!$A$1:$B$40,2)+$D5)</f>
        <v>39</v>
      </c>
      <c r="N5" s="6">
        <f>IF(ISERROR(VLOOKUP($C5,'4-5-04'!$B$2:$P$99,13,FALSE)),"",VLOOKUP($C5,'4-5-04'!$B$2:$P$99,13,FALSE))</f>
      </c>
      <c r="O5" s="10">
        <f t="shared" si="1"/>
      </c>
      <c r="P5" s="6">
        <f>IF(ISERROR(VLOOKUP($C5,'18-5-04'!$B$2:$P$95,13,FALSE)),"",VLOOKUP($C5,'18-5-04'!$B$2:$P$95,13,FALSE))</f>
        <v>0.044699074074074065</v>
      </c>
      <c r="Q5" s="10">
        <f t="shared" si="2"/>
        <v>18</v>
      </c>
      <c r="R5" s="6">
        <f>IF(ISERROR(VLOOKUP($C5,'1-6-04'!$B$2:$P$95,13,FALSE)),"",VLOOKUP($C5,'1-6-04'!$B$2:$P$95,13,FALSE))</f>
      </c>
      <c r="S5" s="10">
        <f t="shared" si="3"/>
      </c>
      <c r="T5" s="6">
        <f>IF(ISERROR(VLOOKUP($C5,'15-6-04'!$B$2:$P$99,13,FALSE)),"",VLOOKUP($C5,'15-6-04'!$B$2:$P$99,13,FALSE))</f>
        <v>0.04534722222222222</v>
      </c>
      <c r="U5" s="10">
        <f t="shared" si="4"/>
        <v>10</v>
      </c>
      <c r="V5" s="6">
        <f>IF(ISERROR(VLOOKUP($C5,'29-6-04'!$B$2:$P$99,13,FALSE)),"",VLOOKUP($C5,'29-6-04'!$B$2:$P$99,13,FALSE))</f>
      </c>
      <c r="W5" s="10">
        <f t="shared" si="5"/>
      </c>
      <c r="X5" s="6">
        <f>IF(ISERROR(VLOOKUP($C5,'13-7-04'!$B$2:$P$81,13,FALSE)),"",VLOOKUP($C5,'13-7-04'!$B$2:$P$81,13,FALSE))</f>
        <v>0.04506944444444445</v>
      </c>
      <c r="Y5" s="10">
        <f t="shared" si="6"/>
        <v>7</v>
      </c>
      <c r="Z5" s="6">
        <f>IF(ISERROR(VLOOKUP($C5,'27-7-04'!$B$2:$P$81,13,FALSE)),"",VLOOKUP($C5,'27-7-04'!$B$2:$P$81,13,FALSE))</f>
        <v>0.04547453703703704</v>
      </c>
      <c r="AA5" s="10">
        <f t="shared" si="7"/>
        <v>9</v>
      </c>
      <c r="AB5" s="6">
        <f>IF(ISERROR(VLOOKUP($C5,'10-8-04'!$B$2:$P$84,13,FALSE)),"",VLOOKUP($C5,'10-8-04'!$B$2:$P$84,13,FALSE))</f>
      </c>
      <c r="AC5" s="10">
        <f t="shared" si="8"/>
      </c>
      <c r="AD5" s="6">
        <f>IF(ISERROR(VLOOKUP($C5,'24-8-04'!$B$2:$P$79,13,FALSE)),"",VLOOKUP($C5,'24-8-04'!$B$2:$P$79,13,FALSE))</f>
        <v>0.04809027777777778</v>
      </c>
      <c r="AE5" s="10">
        <f t="shared" si="9"/>
        <v>5</v>
      </c>
      <c r="AF5" s="6">
        <f t="shared" si="12"/>
        <v>0.0457361111111111</v>
      </c>
      <c r="AG5" s="6">
        <f t="shared" si="10"/>
        <v>0.044699074074074065</v>
      </c>
      <c r="AH5" s="6">
        <f t="shared" si="13"/>
        <v>0.010337962962962965</v>
      </c>
      <c r="AI5" s="16">
        <f t="shared" si="14"/>
        <v>0.7950601851851852</v>
      </c>
    </row>
    <row r="6" spans="1:35" ht="12.75">
      <c r="A6">
        <f t="shared" si="0"/>
        <v>5</v>
      </c>
      <c r="B6" s="11">
        <f t="shared" si="11"/>
        <v>166</v>
      </c>
      <c r="C6" t="s">
        <v>32</v>
      </c>
      <c r="E6">
        <f>IF(O6="",0,VLOOKUP(O6,points!$A$1:$B$40,2)+$D6)</f>
        <v>30</v>
      </c>
      <c r="F6">
        <f>IF(Q6="",0,VLOOKUP(Q6,points!$A$1:$B$40,2)+$D6)</f>
        <v>27</v>
      </c>
      <c r="G6">
        <f>IF(S6="",0,VLOOKUP(S6,points!$A$1:$B$40,2)+$D6)</f>
        <v>37</v>
      </c>
      <c r="H6">
        <f>IF(U6="",0,VLOOKUP(U6,points!$A$1:$B$40,2)+$D6)</f>
        <v>34</v>
      </c>
      <c r="I6">
        <f>IF(W6="",0,VLOOKUP(W6,points!$A$1:$B$40,2)+$D6)</f>
        <v>0</v>
      </c>
      <c r="J6">
        <f>IF(Y6="",0,VLOOKUP(Y6,points!$A$1:$B$40,2)+$D6)</f>
        <v>34</v>
      </c>
      <c r="K6">
        <f>IF(AA6="",0,VLOOKUP(AA6,points!$A$1:$B$40,2)+$D6)</f>
        <v>0</v>
      </c>
      <c r="L6">
        <f>IF(AC6="",0,VLOOKUP(AC6,points!$A$1:$B$40,2)+$D6)</f>
        <v>31</v>
      </c>
      <c r="M6">
        <f>IF(AE6="",0,VLOOKUP(AE6,points!$A$1:$B$40,2)+$D6)</f>
        <v>0</v>
      </c>
      <c r="N6" s="6">
        <f>IF(ISERROR(VLOOKUP($C6,'4-5-04'!$B$2:$P$99,13,FALSE)),"",VLOOKUP($C6,'4-5-04'!$B$2:$P$99,13,FALSE))</f>
        <v>0.04488425925925926</v>
      </c>
      <c r="O6" s="10">
        <f t="shared" si="1"/>
        <v>10</v>
      </c>
      <c r="P6" s="6">
        <f>IF(ISERROR(VLOOKUP($C6,'18-5-04'!$B$2:$P$95,13,FALSE)),"",VLOOKUP($C6,'18-5-04'!$B$2:$P$95,13,FALSE))</f>
        <v>0.041678240740740745</v>
      </c>
      <c r="Q6" s="10">
        <f t="shared" si="2"/>
        <v>13</v>
      </c>
      <c r="R6" s="6">
        <f>IF(ISERROR(VLOOKUP($C6,'1-6-04'!$B$2:$P$95,13,FALSE)),"",VLOOKUP($C6,'1-6-04'!$B$2:$P$95,13,FALSE))</f>
        <v>0.04129629629629629</v>
      </c>
      <c r="S6" s="10">
        <f t="shared" si="3"/>
        <v>4</v>
      </c>
      <c r="T6" s="6">
        <f>IF(ISERROR(VLOOKUP($C6,'15-6-04'!$B$2:$P$99,13,FALSE)),"",VLOOKUP($C6,'15-6-04'!$B$2:$P$99,13,FALSE))</f>
        <v>0.0408912037037037</v>
      </c>
      <c r="U6" s="10">
        <f t="shared" si="4"/>
        <v>6</v>
      </c>
      <c r="V6" s="6">
        <f>IF(ISERROR(VLOOKUP($C6,'29-6-04'!$B$2:$P$99,13,FALSE)),"",VLOOKUP($C6,'29-6-04'!$B$2:$P$99,13,FALSE))</f>
      </c>
      <c r="W6" s="10">
        <f t="shared" si="5"/>
      </c>
      <c r="X6" s="6">
        <f>IF(ISERROR(VLOOKUP($C6,'13-7-04'!$B$2:$P$81,13,FALSE)),"",VLOOKUP($C6,'13-7-04'!$B$2:$P$81,13,FALSE))</f>
        <v>0.04263888888888889</v>
      </c>
      <c r="Y6" s="10">
        <f t="shared" si="6"/>
        <v>6</v>
      </c>
      <c r="Z6" s="6">
        <f>IF(ISERROR(VLOOKUP($C6,'27-7-04'!$B$2:$P$81,13,FALSE)),"",VLOOKUP($C6,'27-7-04'!$B$2:$P$81,13,FALSE))</f>
      </c>
      <c r="AA6" s="10">
        <f t="shared" si="7"/>
      </c>
      <c r="AB6" s="6">
        <f>IF(ISERROR(VLOOKUP($C6,'10-8-04'!$B$2:$P$84,13,FALSE)),"",VLOOKUP($C6,'10-8-04'!$B$2:$P$84,13,FALSE))</f>
        <v>0.04193287037037037</v>
      </c>
      <c r="AC6" s="10">
        <f t="shared" si="8"/>
        <v>9</v>
      </c>
      <c r="AD6" s="6">
        <f>IF(ISERROR(VLOOKUP($C6,'24-8-04'!$B$2:$P$79,13,FALSE)),"",VLOOKUP($C6,'24-8-04'!$B$2:$P$79,13,FALSE))</f>
      </c>
      <c r="AE6" s="10">
        <f t="shared" si="9"/>
      </c>
      <c r="AF6" s="6">
        <f t="shared" si="12"/>
        <v>0.042220293209876546</v>
      </c>
      <c r="AG6" s="6">
        <f t="shared" si="10"/>
        <v>0.0408912037037037</v>
      </c>
      <c r="AH6" s="6">
        <f t="shared" si="13"/>
        <v>0.01399980709876543</v>
      </c>
      <c r="AI6" s="16">
        <f t="shared" si="14"/>
        <v>0.7987220293209877</v>
      </c>
    </row>
    <row r="7" spans="1:35" ht="12.75">
      <c r="A7">
        <f t="shared" si="0"/>
        <v>6</v>
      </c>
      <c r="B7" s="11">
        <f t="shared" si="11"/>
        <v>161</v>
      </c>
      <c r="C7" t="s">
        <v>15</v>
      </c>
      <c r="E7">
        <f>IF(O7="",0,VLOOKUP(O7,points!$A$1:$B$40,2)+$D7)</f>
        <v>31</v>
      </c>
      <c r="F7">
        <f>IF(Q7="",0,VLOOKUP(Q7,points!$A$1:$B$40,2)+$D7)</f>
        <v>0</v>
      </c>
      <c r="G7">
        <f>IF(S7="",0,VLOOKUP(S7,points!$A$1:$B$40,2)+$D7)</f>
        <v>0</v>
      </c>
      <c r="H7">
        <f>IF(U7="",0,VLOOKUP(U7,points!$A$1:$B$40,2)+$D7)</f>
        <v>33</v>
      </c>
      <c r="I7">
        <f>IF(W7="",0,VLOOKUP(W7,points!$A$1:$B$40,2)+$D7)</f>
        <v>33</v>
      </c>
      <c r="J7">
        <f>IF(Y7="",0,VLOOKUP(Y7,points!$A$1:$B$40,2)+$D7)</f>
        <v>0</v>
      </c>
      <c r="K7">
        <f>IF(AA7="",0,VLOOKUP(AA7,points!$A$1:$B$40,2)+$D7)</f>
        <v>32</v>
      </c>
      <c r="L7">
        <f>IF(AC7="",0,VLOOKUP(AC7,points!$A$1:$B$40,2)+$D7)</f>
        <v>32</v>
      </c>
      <c r="M7">
        <f>IF(AE7="",0,VLOOKUP(AE7,points!$A$1:$B$40,2)+$D7)</f>
        <v>0</v>
      </c>
      <c r="N7" s="6">
        <f>IF(ISERROR(VLOOKUP($C7,'4-5-04'!$B$2:$P$99,13,FALSE)),"",VLOOKUP($C7,'4-5-04'!$B$2:$P$99,13,FALSE))</f>
        <v>0.043333333333333335</v>
      </c>
      <c r="O7" s="10">
        <f t="shared" si="1"/>
        <v>9</v>
      </c>
      <c r="P7" s="6">
        <f>IF(ISERROR(VLOOKUP($C7,'18-5-04'!$B$2:$P$95,13,FALSE)),"",VLOOKUP($C7,'18-5-04'!$B$2:$P$95,13,FALSE))</f>
      </c>
      <c r="Q7" s="10">
        <f t="shared" si="2"/>
      </c>
      <c r="R7" s="6">
        <f>IF(ISERROR(VLOOKUP($C7,'1-6-04'!$B$2:$P$95,13,FALSE)),"",VLOOKUP($C7,'1-6-04'!$B$2:$P$95,13,FALSE))</f>
      </c>
      <c r="S7" s="10">
        <f t="shared" si="3"/>
      </c>
      <c r="T7" s="6">
        <f>IF(ISERROR(VLOOKUP($C7,'15-6-04'!$B$2:$P$99,13,FALSE)),"",VLOOKUP($C7,'15-6-04'!$B$2:$P$99,13,FALSE))</f>
        <v>0.04155092592592592</v>
      </c>
      <c r="U7" s="10">
        <f t="shared" si="4"/>
        <v>7</v>
      </c>
      <c r="V7" s="6">
        <f>IF(ISERROR(VLOOKUP($C7,'29-6-04'!$B$2:$P$99,13,FALSE)),"",VLOOKUP($C7,'29-6-04'!$B$2:$P$99,13,FALSE))</f>
        <v>0.041875</v>
      </c>
      <c r="W7" s="10">
        <f t="shared" si="5"/>
        <v>7</v>
      </c>
      <c r="X7" s="6">
        <f>IF(ISERROR(VLOOKUP($C7,'13-7-04'!$B$2:$P$81,13,FALSE)),"",VLOOKUP($C7,'13-7-04'!$B$2:$P$81,13,FALSE))</f>
      </c>
      <c r="Y7" s="10">
        <f t="shared" si="6"/>
      </c>
      <c r="Z7" s="6">
        <f>IF(ISERROR(VLOOKUP($C7,'27-7-04'!$B$2:$P$81,13,FALSE)),"",VLOOKUP($C7,'27-7-04'!$B$2:$P$81,13,FALSE))</f>
        <v>0.04116898148148149</v>
      </c>
      <c r="AA7" s="10">
        <f t="shared" si="7"/>
        <v>8</v>
      </c>
      <c r="AB7" s="6">
        <f>IF(ISERROR(VLOOKUP($C7,'10-8-04'!$B$2:$P$84,13,FALSE)),"",VLOOKUP($C7,'10-8-04'!$B$2:$P$84,13,FALSE))</f>
        <v>0.04111111111111111</v>
      </c>
      <c r="AC7" s="10">
        <f t="shared" si="8"/>
        <v>8</v>
      </c>
      <c r="AD7" s="6">
        <f>IF(ISERROR(VLOOKUP($C7,'24-8-04'!$B$2:$P$79,13,FALSE)),"",VLOOKUP($C7,'24-8-04'!$B$2:$P$79,13,FALSE))</f>
      </c>
      <c r="AE7" s="10">
        <f t="shared" si="9"/>
      </c>
      <c r="AF7" s="6">
        <f t="shared" si="12"/>
        <v>0.04180787037037037</v>
      </c>
      <c r="AG7" s="6">
        <f t="shared" si="10"/>
        <v>0.04111111111111111</v>
      </c>
      <c r="AH7" s="6">
        <f t="shared" si="13"/>
        <v>0.014096064814814811</v>
      </c>
      <c r="AI7" s="16">
        <f t="shared" si="14"/>
        <v>0.7988182870370371</v>
      </c>
    </row>
    <row r="8" spans="1:35" ht="12.75">
      <c r="A8">
        <f t="shared" si="0"/>
        <v>7</v>
      </c>
      <c r="B8" s="11">
        <f t="shared" si="11"/>
        <v>159</v>
      </c>
      <c r="C8" t="s">
        <v>42</v>
      </c>
      <c r="E8">
        <f>IF(O8="",0,VLOOKUP(O8,points!$A$1:$B$40,2)+$D8)</f>
        <v>44</v>
      </c>
      <c r="F8">
        <f>IF(Q8="",0,VLOOKUP(Q8,points!$A$1:$B$40,2)+$D8)</f>
        <v>40</v>
      </c>
      <c r="G8">
        <f>IF(S8="",0,VLOOKUP(S8,points!$A$1:$B$40,2)+$D8)</f>
        <v>0</v>
      </c>
      <c r="H8">
        <f>IF(U8="",0,VLOOKUP(U8,points!$A$1:$B$40,2)+$D8)</f>
        <v>0</v>
      </c>
      <c r="I8">
        <f>IF(W8="",0,VLOOKUP(W8,points!$A$1:$B$40,2)+$D8)</f>
        <v>0</v>
      </c>
      <c r="J8">
        <f>IF(Y8="",0,VLOOKUP(Y8,points!$A$1:$B$40,2)+$D8)</f>
        <v>0</v>
      </c>
      <c r="K8">
        <f>IF(AA8="",0,VLOOKUP(AA8,points!$A$1:$B$40,2)+$D8)</f>
        <v>35</v>
      </c>
      <c r="L8">
        <f>IF(AC8="",0,VLOOKUP(AC8,points!$A$1:$B$40,2)+$D8)</f>
        <v>40</v>
      </c>
      <c r="M8">
        <f>IF(AE8="",0,VLOOKUP(AE8,points!$A$1:$B$40,2)+$D8)</f>
        <v>0</v>
      </c>
      <c r="N8" s="6">
        <f>IF(ISERROR(VLOOKUP($C8,'4-5-04'!$B$2:$P$99,13,FALSE)),"",VLOOKUP($C8,'4-5-04'!$B$2:$P$99,13,FALSE))</f>
        <v>0.03930555555555555</v>
      </c>
      <c r="O8" s="10">
        <f t="shared" si="1"/>
        <v>2</v>
      </c>
      <c r="P8" s="6">
        <f>IF(ISERROR(VLOOKUP($C8,'18-5-04'!$B$2:$P$95,13,FALSE)),"",VLOOKUP($C8,'18-5-04'!$B$2:$P$95,13,FALSE))</f>
        <v>0.03688657407407407</v>
      </c>
      <c r="Q8" s="10">
        <f t="shared" si="2"/>
        <v>3</v>
      </c>
      <c r="R8" s="6">
        <f>IF(ISERROR(VLOOKUP($C8,'1-6-04'!$B$2:$P$95,13,FALSE)),"",VLOOKUP($C8,'1-6-04'!$B$2:$P$95,13,FALSE))</f>
      </c>
      <c r="S8" s="10">
        <f t="shared" si="3"/>
      </c>
      <c r="T8" s="6">
        <f>IF(ISERROR(VLOOKUP($C8,'15-6-04'!$B$2:$P$99,13,FALSE)),"",VLOOKUP($C8,'15-6-04'!$B$2:$P$99,13,FALSE))</f>
      </c>
      <c r="U8" s="10">
        <f t="shared" si="4"/>
      </c>
      <c r="V8" s="6">
        <f>IF(ISERROR(VLOOKUP($C8,'29-6-04'!$B$2:$P$99,13,FALSE)),"",VLOOKUP($C8,'29-6-04'!$B$2:$P$99,13,FALSE))</f>
      </c>
      <c r="W8" s="10">
        <f t="shared" si="5"/>
      </c>
      <c r="X8" s="6">
        <f>IF(ISERROR(VLOOKUP($C8,'13-7-04'!$B$2:$P$81,13,FALSE)),"",VLOOKUP($C8,'13-7-04'!$B$2:$P$81,13,FALSE))</f>
      </c>
      <c r="Y8" s="10">
        <f t="shared" si="6"/>
      </c>
      <c r="Z8" s="6">
        <f>IF(ISERROR(VLOOKUP($C8,'27-7-04'!$B$2:$P$81,13,FALSE)),"",VLOOKUP($C8,'27-7-04'!$B$2:$P$81,13,FALSE))</f>
        <v>0.03986111111111111</v>
      </c>
      <c r="AA8" s="10">
        <f t="shared" si="7"/>
        <v>5</v>
      </c>
      <c r="AB8" s="6">
        <f>IF(ISERROR(VLOOKUP($C8,'10-8-04'!$B$2:$P$84,13,FALSE)),"",VLOOKUP($C8,'10-8-04'!$B$2:$P$84,13,FALSE))</f>
        <v>0.037349537037037035</v>
      </c>
      <c r="AC8" s="10">
        <f t="shared" si="8"/>
        <v>3</v>
      </c>
      <c r="AD8" s="6">
        <f>IF(ISERROR(VLOOKUP($C8,'24-8-04'!$B$2:$P$79,13,FALSE)),"",VLOOKUP($C8,'24-8-04'!$B$2:$P$79,13,FALSE))</f>
      </c>
      <c r="AE8" s="10">
        <f t="shared" si="9"/>
      </c>
      <c r="AF8" s="6">
        <f t="shared" si="12"/>
        <v>0.038350694444444444</v>
      </c>
      <c r="AG8" s="6">
        <f t="shared" si="10"/>
        <v>0.03688657407407407</v>
      </c>
      <c r="AH8" s="6">
        <f t="shared" si="13"/>
        <v>0.017936921296296295</v>
      </c>
      <c r="AI8" s="16">
        <f t="shared" si="14"/>
        <v>0.8026591435185185</v>
      </c>
    </row>
    <row r="9" spans="1:35" ht="12.75">
      <c r="A9">
        <f t="shared" si="0"/>
        <v>8</v>
      </c>
      <c r="B9" s="11">
        <f t="shared" si="11"/>
        <v>152</v>
      </c>
      <c r="C9" t="s">
        <v>45</v>
      </c>
      <c r="E9">
        <f>IF(O9="",0,VLOOKUP(O9,points!$A$1:$B$40,2)+$D9)</f>
        <v>37</v>
      </c>
      <c r="F9">
        <f>IF(Q9="",0,VLOOKUP(Q9,points!$A$1:$B$40,2)+$D9)</f>
        <v>0</v>
      </c>
      <c r="G9">
        <f>IF(S9="",0,VLOOKUP(S9,points!$A$1:$B$40,2)+$D9)</f>
        <v>0</v>
      </c>
      <c r="H9">
        <f>IF(U9="",0,VLOOKUP(U9,points!$A$1:$B$40,2)+$D9)</f>
        <v>0</v>
      </c>
      <c r="I9">
        <f>IF(W9="",0,VLOOKUP(W9,points!$A$1:$B$40,2)+$D9)</f>
        <v>40</v>
      </c>
      <c r="J9">
        <f>IF(Y9="",0,VLOOKUP(Y9,points!$A$1:$B$40,2)+$D9)</f>
        <v>40</v>
      </c>
      <c r="K9">
        <f>IF(AA9="",0,VLOOKUP(AA9,points!$A$1:$B$40,2)+$D9)</f>
        <v>0</v>
      </c>
      <c r="L9">
        <f>IF(AC9="",0,VLOOKUP(AC9,points!$A$1:$B$40,2)+$D9)</f>
        <v>35</v>
      </c>
      <c r="M9">
        <f>IF(AE9="",0,VLOOKUP(AE9,points!$A$1:$B$40,2)+$D9)</f>
        <v>0</v>
      </c>
      <c r="N9" s="6">
        <f>IF(ISERROR(VLOOKUP($C9,'4-5-04'!$B$2:$P$99,13,FALSE)),"",VLOOKUP($C9,'4-5-04'!$B$2:$P$99,13,FALSE))</f>
        <v>0.040381944444444436</v>
      </c>
      <c r="O9" s="10">
        <f t="shared" si="1"/>
        <v>4</v>
      </c>
      <c r="P9" s="6">
        <f>IF(ISERROR(VLOOKUP($C9,'18-5-04'!$B$2:$P$95,13,FALSE)),"",VLOOKUP($C9,'18-5-04'!$B$2:$P$95,13,FALSE))</f>
      </c>
      <c r="Q9" s="10">
        <f t="shared" si="2"/>
      </c>
      <c r="R9" s="6">
        <f>IF(ISERROR(VLOOKUP($C9,'1-6-04'!$B$2:$P$95,13,FALSE)),"",VLOOKUP($C9,'1-6-04'!$B$2:$P$95,13,FALSE))</f>
      </c>
      <c r="S9" s="10">
        <f t="shared" si="3"/>
      </c>
      <c r="T9" s="6">
        <f>IF(ISERROR(VLOOKUP($C9,'15-6-04'!$B$2:$P$99,13,FALSE)),"",VLOOKUP($C9,'15-6-04'!$B$2:$P$99,13,FALSE))</f>
      </c>
      <c r="U9" s="10">
        <f t="shared" si="4"/>
      </c>
      <c r="V9" s="6">
        <f>IF(ISERROR(VLOOKUP($C9,'29-6-04'!$B$2:$P$99,13,FALSE)),"",VLOOKUP($C9,'29-6-04'!$B$2:$P$99,13,FALSE))</f>
        <v>0.03936342592592593</v>
      </c>
      <c r="W9" s="10">
        <f t="shared" si="5"/>
        <v>3</v>
      </c>
      <c r="X9" s="6">
        <f>IF(ISERROR(VLOOKUP($C9,'13-7-04'!$B$2:$P$81,13,FALSE)),"",VLOOKUP($C9,'13-7-04'!$B$2:$P$81,13,FALSE))</f>
        <v>0.038969907407407404</v>
      </c>
      <c r="Y9" s="10">
        <f t="shared" si="6"/>
        <v>3</v>
      </c>
      <c r="Z9" s="6">
        <f>IF(ISERROR(VLOOKUP($C9,'27-7-04'!$B$2:$P$81,13,FALSE)),"",VLOOKUP($C9,'27-7-04'!$B$2:$P$81,13,FALSE))</f>
      </c>
      <c r="AA9" s="10">
        <f t="shared" si="7"/>
      </c>
      <c r="AB9" s="6">
        <f>IF(ISERROR(VLOOKUP($C9,'10-8-04'!$B$2:$P$84,13,FALSE)),"",VLOOKUP($C9,'10-8-04'!$B$2:$P$84,13,FALSE))</f>
        <v>0.038622685185185184</v>
      </c>
      <c r="AC9" s="10">
        <f t="shared" si="8"/>
        <v>5</v>
      </c>
      <c r="AD9" s="6">
        <f>IF(ISERROR(VLOOKUP($C9,'24-8-04'!$B$2:$P$79,13,FALSE)),"",VLOOKUP($C9,'24-8-04'!$B$2:$P$79,13,FALSE))</f>
      </c>
      <c r="AE9" s="10">
        <f t="shared" si="9"/>
      </c>
      <c r="AF9" s="6">
        <f t="shared" si="12"/>
        <v>0.03933449074074074</v>
      </c>
      <c r="AG9" s="6">
        <f t="shared" si="10"/>
        <v>0.038622685185185184</v>
      </c>
      <c r="AH9" s="6">
        <f t="shared" si="13"/>
        <v>0.01657696759259259</v>
      </c>
      <c r="AI9" s="16">
        <f t="shared" si="14"/>
        <v>0.8012991898148148</v>
      </c>
    </row>
    <row r="10" spans="1:35" ht="12.75">
      <c r="A10">
        <f t="shared" si="0"/>
        <v>9</v>
      </c>
      <c r="B10" s="11">
        <f t="shared" si="11"/>
        <v>150</v>
      </c>
      <c r="C10" t="s">
        <v>21</v>
      </c>
      <c r="D10">
        <v>2</v>
      </c>
      <c r="E10">
        <f>IF(O10="",0,VLOOKUP(O10,points!$A$1:$B$40,2)+$D10)</f>
        <v>52</v>
      </c>
      <c r="F10">
        <f>IF(Q10="",0,VLOOKUP(Q10,points!$A$1:$B$40,2)+$D10)</f>
        <v>46</v>
      </c>
      <c r="G10">
        <f>IF(S10="",0,VLOOKUP(S10,points!$A$1:$B$40,2)+$D10)</f>
        <v>0</v>
      </c>
      <c r="H10">
        <f>IF(U10="",0,VLOOKUP(U10,points!$A$1:$B$40,2)+$D10)</f>
        <v>0</v>
      </c>
      <c r="I10">
        <f>IF(W10="",0,VLOOKUP(W10,points!$A$1:$B$40,2)+$D10)</f>
        <v>0</v>
      </c>
      <c r="J10">
        <f>IF(Y10="",0,VLOOKUP(Y10,points!$A$1:$B$40,2)+$D10)</f>
        <v>0</v>
      </c>
      <c r="K10">
        <f>IF(AA10="",0,VLOOKUP(AA10,points!$A$1:$B$40,2)+$D10)</f>
        <v>52</v>
      </c>
      <c r="L10">
        <f>IF(AC10="",0,VLOOKUP(AC10,points!$A$1:$B$40,2)+$D10)</f>
        <v>0</v>
      </c>
      <c r="M10">
        <f>IF(AE10="",0,VLOOKUP(AE10,points!$A$1:$B$40,2)+$D10)</f>
        <v>0</v>
      </c>
      <c r="N10" s="6">
        <f>IF(ISERROR(VLOOKUP($C10,'4-5-04'!$B$2:$P$99,13,FALSE)),"",VLOOKUP($C10,'4-5-04'!$B$2:$P$99,13,FALSE))</f>
        <v>0.037766203703703705</v>
      </c>
      <c r="O10" s="10">
        <f t="shared" si="1"/>
        <v>1</v>
      </c>
      <c r="P10" s="6">
        <f>IF(ISERROR(VLOOKUP($C10,'18-5-04'!$B$2:$P$95,13,FALSE)),"",VLOOKUP($C10,'18-5-04'!$B$2:$P$95,13,FALSE))</f>
        <v>0.03644675925925926</v>
      </c>
      <c r="Q10" s="10">
        <f t="shared" si="2"/>
        <v>2</v>
      </c>
      <c r="R10" s="6">
        <f>IF(ISERROR(VLOOKUP($C10,'1-6-04'!$B$2:$P$95,13,FALSE)),"",VLOOKUP($C10,'1-6-04'!$B$2:$P$95,13,FALSE))</f>
      </c>
      <c r="S10" s="10">
        <f t="shared" si="3"/>
      </c>
      <c r="T10" s="6">
        <f>IF(ISERROR(VLOOKUP($C10,'15-6-04'!$B$2:$P$99,13,FALSE)),"",VLOOKUP($C10,'15-6-04'!$B$2:$P$99,13,FALSE))</f>
      </c>
      <c r="U10" s="10">
        <f t="shared" si="4"/>
      </c>
      <c r="V10" s="6">
        <f>IF(ISERROR(VLOOKUP($C10,'29-6-04'!$B$2:$P$99,13,FALSE)),"",VLOOKUP($C10,'29-6-04'!$B$2:$P$99,13,FALSE))</f>
      </c>
      <c r="W10" s="10">
        <f t="shared" si="5"/>
      </c>
      <c r="X10" s="6">
        <f>IF(ISERROR(VLOOKUP($C10,'13-7-04'!$B$2:$P$81,13,FALSE)),"",VLOOKUP($C10,'13-7-04'!$B$2:$P$81,13,FALSE))</f>
      </c>
      <c r="Y10" s="10">
        <f t="shared" si="6"/>
      </c>
      <c r="Z10" s="6">
        <f>IF(ISERROR(VLOOKUP($C10,'27-7-04'!$B$2:$P$81,13,FALSE)),"",VLOOKUP($C10,'27-7-04'!$B$2:$P$81,13,FALSE))</f>
        <v>0.03710648148148148</v>
      </c>
      <c r="AA10" s="10">
        <f t="shared" si="7"/>
        <v>1</v>
      </c>
      <c r="AB10" s="6">
        <f>IF(ISERROR(VLOOKUP($C10,'10-8-04'!$B$2:$P$84,13,FALSE)),"",VLOOKUP($C10,'10-8-04'!$B$2:$P$84,13,FALSE))</f>
      </c>
      <c r="AC10" s="10">
        <f t="shared" si="8"/>
      </c>
      <c r="AD10" s="6">
        <f>IF(ISERROR(VLOOKUP($C10,'24-8-04'!$B$2:$P$79,13,FALSE)),"",VLOOKUP($C10,'24-8-04'!$B$2:$P$79,13,FALSE))</f>
      </c>
      <c r="AE10" s="10">
        <f t="shared" si="9"/>
      </c>
      <c r="AF10" s="6">
        <f t="shared" si="12"/>
        <v>0.03710648148148148</v>
      </c>
      <c r="AG10" s="6">
        <f t="shared" si="10"/>
        <v>0.03644675925925926</v>
      </c>
      <c r="AH10" s="6">
        <f t="shared" si="13"/>
        <v>0.018778935185185183</v>
      </c>
      <c r="AI10" s="16">
        <f t="shared" si="14"/>
        <v>0.8035011574074074</v>
      </c>
    </row>
    <row r="11" spans="1:35" ht="12.75">
      <c r="A11">
        <f t="shared" si="0"/>
        <v>10</v>
      </c>
      <c r="B11" s="11">
        <f t="shared" si="11"/>
        <v>145</v>
      </c>
      <c r="C11" t="s">
        <v>25</v>
      </c>
      <c r="E11">
        <f>IF(O11="",0,VLOOKUP(O11,points!$A$1:$B$40,2)+$D11)</f>
        <v>0</v>
      </c>
      <c r="F11">
        <f>IF(Q11="",0,VLOOKUP(Q11,points!$A$1:$B$40,2)+$D11)</f>
        <v>29</v>
      </c>
      <c r="G11">
        <f>IF(S11="",0,VLOOKUP(S11,points!$A$1:$B$40,2)+$D11)</f>
        <v>44</v>
      </c>
      <c r="H11">
        <f>IF(U11="",0,VLOOKUP(U11,points!$A$1:$B$40,2)+$D11)</f>
        <v>37</v>
      </c>
      <c r="I11">
        <f>IF(W11="",0,VLOOKUP(W11,points!$A$1:$B$40,2)+$D11)</f>
        <v>0</v>
      </c>
      <c r="J11">
        <f>IF(Y11="",0,VLOOKUP(Y11,points!$A$1:$B$40,2)+$D11)</f>
        <v>35</v>
      </c>
      <c r="K11">
        <f>IF(AA11="",0,VLOOKUP(AA11,points!$A$1:$B$40,2)+$D11)</f>
        <v>0</v>
      </c>
      <c r="L11">
        <f>IF(AC11="",0,VLOOKUP(AC11,points!$A$1:$B$40,2)+$D11)</f>
        <v>0</v>
      </c>
      <c r="M11">
        <f>IF(AE11="",0,VLOOKUP(AE11,points!$A$1:$B$40,2)+$D11)</f>
        <v>0</v>
      </c>
      <c r="N11" s="6">
        <f>IF(ISERROR(VLOOKUP($C11,'4-5-04'!$B$2:$P$99,13,FALSE)),"",VLOOKUP($C11,'4-5-04'!$B$2:$P$99,13,FALSE))</f>
      </c>
      <c r="O11" s="10">
        <f t="shared" si="1"/>
      </c>
      <c r="P11" s="6">
        <f>IF(ISERROR(VLOOKUP($C11,'18-5-04'!$B$2:$P$95,13,FALSE)),"",VLOOKUP($C11,'18-5-04'!$B$2:$P$95,13,FALSE))</f>
        <v>0.040740740740740744</v>
      </c>
      <c r="Q11" s="10">
        <f t="shared" si="2"/>
        <v>11</v>
      </c>
      <c r="R11" s="6">
        <f>IF(ISERROR(VLOOKUP($C11,'1-6-04'!$B$2:$P$95,13,FALSE)),"",VLOOKUP($C11,'1-6-04'!$B$2:$P$95,13,FALSE))</f>
        <v>0.04032407407407408</v>
      </c>
      <c r="S11" s="10">
        <f t="shared" si="3"/>
        <v>2</v>
      </c>
      <c r="T11" s="6">
        <f>IF(ISERROR(VLOOKUP($C11,'15-6-04'!$B$2:$P$99,13,FALSE)),"",VLOOKUP($C11,'15-6-04'!$B$2:$P$99,13,FALSE))</f>
        <v>0.04006944444444445</v>
      </c>
      <c r="U11" s="10">
        <f t="shared" si="4"/>
        <v>4</v>
      </c>
      <c r="V11" s="6" t="str">
        <f>IF(ISERROR(VLOOKUP($C11,'29-6-04'!$B$2:$P$99,13,FALSE)),"",VLOOKUP($C11,'29-6-04'!$B$2:$P$99,13,FALSE))</f>
        <v>dnf</v>
      </c>
      <c r="W11" s="10">
        <f t="shared" si="5"/>
      </c>
      <c r="X11" s="6">
        <f>IF(ISERROR(VLOOKUP($C11,'13-7-04'!$B$2:$P$81,13,FALSE)),"",VLOOKUP($C11,'13-7-04'!$B$2:$P$81,13,FALSE))</f>
        <v>0.040706018518518516</v>
      </c>
      <c r="Y11" s="10">
        <f t="shared" si="6"/>
        <v>5</v>
      </c>
      <c r="Z11" s="6">
        <f>IF(ISERROR(VLOOKUP($C11,'27-7-04'!$B$2:$P$81,13,FALSE)),"",VLOOKUP($C11,'27-7-04'!$B$2:$P$81,13,FALSE))</f>
      </c>
      <c r="AA11" s="10">
        <f t="shared" si="7"/>
      </c>
      <c r="AB11" s="6">
        <f>IF(ISERROR(VLOOKUP($C11,'10-8-04'!$B$2:$P$84,13,FALSE)),"",VLOOKUP($C11,'10-8-04'!$B$2:$P$84,13,FALSE))</f>
      </c>
      <c r="AC11" s="10">
        <f t="shared" si="8"/>
      </c>
      <c r="AD11" s="6">
        <f>IF(ISERROR(VLOOKUP($C11,'24-8-04'!$B$2:$P$79,13,FALSE)),"",VLOOKUP($C11,'24-8-04'!$B$2:$P$79,13,FALSE))</f>
      </c>
      <c r="AE11" s="10">
        <f t="shared" si="9"/>
      </c>
      <c r="AF11" s="6">
        <f t="shared" si="12"/>
        <v>0.04046006944444445</v>
      </c>
      <c r="AG11" s="6">
        <f t="shared" si="10"/>
        <v>0.04006944444444445</v>
      </c>
      <c r="AH11" s="6">
        <f t="shared" si="13"/>
        <v>0.0152907986111111</v>
      </c>
      <c r="AI11" s="16">
        <f t="shared" si="14"/>
        <v>0.8000130208333334</v>
      </c>
    </row>
    <row r="12" spans="1:35" ht="12.75">
      <c r="A12">
        <f t="shared" si="0"/>
        <v>11</v>
      </c>
      <c r="B12" s="11">
        <f t="shared" si="11"/>
        <v>110</v>
      </c>
      <c r="C12" t="s">
        <v>31</v>
      </c>
      <c r="E12">
        <f>IF(O12="",0,VLOOKUP(O12,points!$A$1:$B$40,2)+$D12)</f>
        <v>0</v>
      </c>
      <c r="F12">
        <f>IF(Q12="",0,VLOOKUP(Q12,points!$A$1:$B$40,2)+$D12)</f>
        <v>0</v>
      </c>
      <c r="G12">
        <f>IF(S12="",0,VLOOKUP(S12,points!$A$1:$B$40,2)+$D12)</f>
        <v>40</v>
      </c>
      <c r="H12">
        <f>IF(U12="",0,VLOOKUP(U12,points!$A$1:$B$40,2)+$D12)</f>
        <v>0</v>
      </c>
      <c r="I12">
        <f>IF(W12="",0,VLOOKUP(W12,points!$A$1:$B$40,2)+$D12)</f>
        <v>0</v>
      </c>
      <c r="J12">
        <f>IF(Y12="",0,VLOOKUP(Y12,points!$A$1:$B$40,2)+$D12)</f>
        <v>0</v>
      </c>
      <c r="K12">
        <f>IF(AA12="",0,VLOOKUP(AA12,points!$A$1:$B$40,2)+$D12)</f>
        <v>0</v>
      </c>
      <c r="L12">
        <f>IF(AC12="",0,VLOOKUP(AC12,points!$A$1:$B$40,2)+$D12)</f>
        <v>33</v>
      </c>
      <c r="M12">
        <f>IF(AE12="",0,VLOOKUP(AE12,points!$A$1:$B$40,2)+$D12)</f>
        <v>37</v>
      </c>
      <c r="N12" s="6">
        <f>IF(ISERROR(VLOOKUP($C12,'4-5-04'!$B$2:$P$99,13,FALSE)),"",VLOOKUP($C12,'4-5-04'!$B$2:$P$99,13,FALSE))</f>
      </c>
      <c r="O12" s="10">
        <f t="shared" si="1"/>
      </c>
      <c r="P12" s="6">
        <f>IF(ISERROR(VLOOKUP($C12,'18-5-04'!$B$2:$P$95,13,FALSE)),"",VLOOKUP($C12,'18-5-04'!$B$2:$P$95,13,FALSE))</f>
      </c>
      <c r="Q12" s="10">
        <f t="shared" si="2"/>
      </c>
      <c r="R12" s="6">
        <f>IF(ISERROR(VLOOKUP($C12,'1-6-04'!$B$2:$P$95,13,FALSE)),"",VLOOKUP($C12,'1-6-04'!$B$2:$P$95,13,FALSE))</f>
        <v>0.040706018518518516</v>
      </c>
      <c r="S12" s="10">
        <f t="shared" si="3"/>
        <v>3</v>
      </c>
      <c r="T12" s="6">
        <f>IF(ISERROR(VLOOKUP($C12,'15-6-04'!$B$2:$P$99,13,FALSE)),"",VLOOKUP($C12,'15-6-04'!$B$2:$P$99,13,FALSE))</f>
      </c>
      <c r="U12" s="10">
        <f t="shared" si="4"/>
      </c>
      <c r="V12" s="6">
        <f>IF(ISERROR(VLOOKUP($C12,'29-6-04'!$B$2:$P$99,13,FALSE)),"",VLOOKUP($C12,'29-6-04'!$B$2:$P$99,13,FALSE))</f>
      </c>
      <c r="W12" s="10">
        <f t="shared" si="5"/>
      </c>
      <c r="X12" s="6">
        <f>IF(ISERROR(VLOOKUP($C12,'13-7-04'!$B$2:$P$81,13,FALSE)),"",VLOOKUP($C12,'13-7-04'!$B$2:$P$81,13,FALSE))</f>
      </c>
      <c r="Y12" s="10">
        <f t="shared" si="6"/>
      </c>
      <c r="Z12" s="6">
        <f>IF(ISERROR(VLOOKUP($C12,'27-7-04'!$B$2:$P$81,13,FALSE)),"",VLOOKUP($C12,'27-7-04'!$B$2:$P$81,13,FALSE))</f>
      </c>
      <c r="AA12" s="10">
        <f t="shared" si="7"/>
      </c>
      <c r="AB12" s="6">
        <f>IF(ISERROR(VLOOKUP($C12,'10-8-04'!$B$2:$P$84,13,FALSE)),"",VLOOKUP($C12,'10-8-04'!$B$2:$P$84,13,FALSE))</f>
        <v>0.040219907407407406</v>
      </c>
      <c r="AC12" s="10">
        <f t="shared" si="8"/>
        <v>7</v>
      </c>
      <c r="AD12" s="6">
        <f>IF(ISERROR(VLOOKUP($C12,'24-8-04'!$B$2:$P$79,13,FALSE)),"",VLOOKUP($C12,'24-8-04'!$B$2:$P$79,13,FALSE))</f>
        <v>0.040532407407407406</v>
      </c>
      <c r="AE12" s="10">
        <f t="shared" si="9"/>
        <v>4</v>
      </c>
      <c r="AF12" s="6">
        <f t="shared" si="12"/>
        <v>0.04048611111111111</v>
      </c>
      <c r="AG12" s="6">
        <f t="shared" si="10"/>
        <v>0.040219907407407406</v>
      </c>
      <c r="AH12" s="6">
        <f t="shared" si="13"/>
        <v>0.01520254629629629</v>
      </c>
      <c r="AI12" s="16">
        <f t="shared" si="14"/>
        <v>0.7999247685185185</v>
      </c>
    </row>
    <row r="13" spans="1:35" ht="12.75">
      <c r="A13">
        <f t="shared" si="0"/>
        <v>12</v>
      </c>
      <c r="B13" s="11">
        <f t="shared" si="11"/>
        <v>102</v>
      </c>
      <c r="C13" t="s">
        <v>43</v>
      </c>
      <c r="D13">
        <v>6</v>
      </c>
      <c r="E13">
        <f>IF(O13="",0,VLOOKUP(O13,points!$A$1:$B$40,2)+$D13)</f>
        <v>0</v>
      </c>
      <c r="F13">
        <f>IF(Q13="",0,VLOOKUP(Q13,points!$A$1:$B$40,2)+$D13)</f>
        <v>0</v>
      </c>
      <c r="G13">
        <f>IF(S13="",0,VLOOKUP(S13,points!$A$1:$B$40,2)+$D13)</f>
        <v>0</v>
      </c>
      <c r="H13">
        <f>IF(U13="",0,VLOOKUP(U13,points!$A$1:$B$40,2)+$D13)</f>
        <v>34</v>
      </c>
      <c r="I13">
        <f>IF(W13="",0,VLOOKUP(W13,points!$A$1:$B$40,2)+$D13)</f>
        <v>34</v>
      </c>
      <c r="J13">
        <f>IF(Y13="",0,VLOOKUP(Y13,points!$A$1:$B$40,2)+$D13)</f>
        <v>0</v>
      </c>
      <c r="K13">
        <f>IF(AA13="",0,VLOOKUP(AA13,points!$A$1:$B$40,2)+$D13)</f>
        <v>0</v>
      </c>
      <c r="L13">
        <f>IF(AC13="",0,VLOOKUP(AC13,points!$A$1:$B$40,2)+$D13)</f>
        <v>34</v>
      </c>
      <c r="M13">
        <f>IF(AE13="",0,VLOOKUP(AE13,points!$A$1:$B$40,2)+$D13)</f>
        <v>0</v>
      </c>
      <c r="N13" s="6">
        <f>IF(ISERROR(VLOOKUP($C13,'4-5-04'!$B$2:$P$99,13,FALSE)),"",VLOOKUP($C13,'4-5-04'!$B$2:$P$99,13,FALSE))</f>
      </c>
      <c r="O13" s="10">
        <f t="shared" si="1"/>
      </c>
      <c r="P13" s="6">
        <f>IF(ISERROR(VLOOKUP($C13,'18-5-04'!$B$2:$P$95,13,FALSE)),"",VLOOKUP($C13,'18-5-04'!$B$2:$P$95,13,FALSE))</f>
      </c>
      <c r="Q13" s="10">
        <f t="shared" si="2"/>
      </c>
      <c r="R13" s="6">
        <f>IF(ISERROR(VLOOKUP($C13,'1-6-04'!$B$2:$P$95,13,FALSE)),"",VLOOKUP($C13,'1-6-04'!$B$2:$P$95,13,FALSE))</f>
      </c>
      <c r="S13" s="10">
        <f t="shared" si="3"/>
      </c>
      <c r="T13" s="6">
        <f>IF(ISERROR(VLOOKUP($C13,'15-6-04'!$B$2:$P$99,13,FALSE)),"",VLOOKUP($C13,'15-6-04'!$B$2:$P$99,13,FALSE))</f>
        <v>0.05428240740740741</v>
      </c>
      <c r="U13" s="10">
        <f t="shared" si="4"/>
        <v>12</v>
      </c>
      <c r="V13" s="6">
        <f>IF(ISERROR(VLOOKUP($C13,'29-6-04'!$B$2:$P$99,13,FALSE)),"",VLOOKUP($C13,'29-6-04'!$B$2:$P$99,13,FALSE))</f>
        <v>0.05306712962962964</v>
      </c>
      <c r="W13" s="10">
        <f t="shared" si="5"/>
        <v>12</v>
      </c>
      <c r="X13" s="6">
        <f>IF(ISERROR(VLOOKUP($C13,'13-7-04'!$B$2:$P$81,13,FALSE)),"",VLOOKUP($C13,'13-7-04'!$B$2:$P$81,13,FALSE))</f>
      </c>
      <c r="Y13" s="10">
        <f t="shared" si="6"/>
      </c>
      <c r="Z13" s="6">
        <f>IF(ISERROR(VLOOKUP($C13,'27-7-04'!$B$2:$P$81,13,FALSE)),"",VLOOKUP($C13,'27-7-04'!$B$2:$P$81,13,FALSE))</f>
      </c>
      <c r="AA13" s="10">
        <f t="shared" si="7"/>
      </c>
      <c r="AB13" s="6">
        <f>IF(ISERROR(VLOOKUP($C13,'10-8-04'!$B$2:$P$84,13,FALSE)),"",VLOOKUP($C13,'10-8-04'!$B$2:$P$84,13,FALSE))</f>
        <v>0.05254629629629629</v>
      </c>
      <c r="AC13" s="10">
        <f t="shared" si="8"/>
        <v>12</v>
      </c>
      <c r="AD13" s="6">
        <f>IF(ISERROR(VLOOKUP($C13,'24-8-04'!$B$2:$P$79,13,FALSE)),"",VLOOKUP($C13,'24-8-04'!$B$2:$P$79,13,FALSE))</f>
      </c>
      <c r="AE13" s="10">
        <f t="shared" si="9"/>
      </c>
      <c r="AF13" s="6">
        <f t="shared" si="12"/>
        <v>0.053298611111111116</v>
      </c>
      <c r="AG13" s="6">
        <f t="shared" si="10"/>
        <v>0.05254629629629629</v>
      </c>
      <c r="AH13" s="6">
        <f t="shared" si="13"/>
        <v>0.0026331018518518517</v>
      </c>
      <c r="AI13" s="16">
        <f t="shared" si="14"/>
        <v>0.787355324074074</v>
      </c>
    </row>
    <row r="14" spans="1:35" ht="12.75">
      <c r="A14">
        <f t="shared" si="0"/>
        <v>13</v>
      </c>
      <c r="B14" s="11">
        <f t="shared" si="11"/>
        <v>100</v>
      </c>
      <c r="C14" t="s">
        <v>47</v>
      </c>
      <c r="E14">
        <f>IF(O14="",0,VLOOKUP(O14,points!$A$1:$B$40,2)+$D14)</f>
        <v>0</v>
      </c>
      <c r="F14">
        <f>IF(Q14="",0,VLOOKUP(Q14,points!$A$1:$B$40,2)+$D14)</f>
        <v>0</v>
      </c>
      <c r="G14">
        <f>IF(S14="",0,VLOOKUP(S14,points!$A$1:$B$40,2)+$D14)</f>
        <v>0</v>
      </c>
      <c r="H14">
        <f>IF(U14="",0,VLOOKUP(U14,points!$A$1:$B$40,2)+$D14)</f>
        <v>0</v>
      </c>
      <c r="I14">
        <f>IF(W14="",0,VLOOKUP(W14,points!$A$1:$B$40,2)+$D14)</f>
        <v>0</v>
      </c>
      <c r="J14">
        <f>IF(Y14="",0,VLOOKUP(Y14,points!$A$1:$B$40,2)+$D14)</f>
        <v>0</v>
      </c>
      <c r="K14">
        <f>IF(AA14="",0,VLOOKUP(AA14,points!$A$1:$B$40,2)+$D14)</f>
        <v>0</v>
      </c>
      <c r="L14">
        <f>IF(AC14="",0,VLOOKUP(AC14,points!$A$1:$B$40,2)+$D14)</f>
        <v>50</v>
      </c>
      <c r="M14">
        <f>IF(AE14="",0,VLOOKUP(AE14,points!$A$1:$B$40,2)+$D14)</f>
        <v>50</v>
      </c>
      <c r="N14" s="6">
        <f>IF(ISERROR(VLOOKUP($C14,'4-5-04'!$B$2:$P$99,13,FALSE)),"",VLOOKUP($C14,'4-5-04'!$B$2:$P$99,13,FALSE))</f>
      </c>
      <c r="O14" s="10">
        <f t="shared" si="1"/>
      </c>
      <c r="P14" s="6">
        <f>IF(ISERROR(VLOOKUP($C14,'18-5-04'!$B$2:$P$95,13,FALSE)),"",VLOOKUP($C14,'18-5-04'!$B$2:$P$95,13,FALSE))</f>
      </c>
      <c r="Q14" s="10">
        <f t="shared" si="2"/>
      </c>
      <c r="R14" s="6">
        <f>IF(ISERROR(VLOOKUP($C14,'1-6-04'!$B$2:$P$95,13,FALSE)),"",VLOOKUP($C14,'1-6-04'!$B$2:$P$95,13,FALSE))</f>
      </c>
      <c r="S14" s="10">
        <f t="shared" si="3"/>
      </c>
      <c r="T14" s="6">
        <f>IF(ISERROR(VLOOKUP($C14,'15-6-04'!$B$2:$P$99,13,FALSE)),"",VLOOKUP($C14,'15-6-04'!$B$2:$P$99,13,FALSE))</f>
      </c>
      <c r="U14" s="10">
        <f t="shared" si="4"/>
      </c>
      <c r="V14" s="6">
        <f>IF(ISERROR(VLOOKUP($C14,'29-6-04'!$B$2:$P$99,13,FALSE)),"",VLOOKUP($C14,'29-6-04'!$B$2:$P$99,13,FALSE))</f>
      </c>
      <c r="W14" s="10">
        <f t="shared" si="5"/>
      </c>
      <c r="X14" s="6">
        <f>IF(ISERROR(VLOOKUP($C14,'13-7-04'!$B$2:$P$81,13,FALSE)),"",VLOOKUP($C14,'13-7-04'!$B$2:$P$81,13,FALSE))</f>
      </c>
      <c r="Y14" s="10">
        <f t="shared" si="6"/>
      </c>
      <c r="Z14" s="6">
        <f>IF(ISERROR(VLOOKUP($C14,'27-7-04'!$B$2:$P$81,13,FALSE)),"",VLOOKUP($C14,'27-7-04'!$B$2:$P$81,13,FALSE))</f>
      </c>
      <c r="AA14" s="10">
        <f t="shared" si="7"/>
      </c>
      <c r="AB14" s="6">
        <f>IF(ISERROR(VLOOKUP($C14,'10-8-04'!$B$2:$P$84,13,FALSE)),"",VLOOKUP($C14,'10-8-04'!$B$2:$P$84,13,FALSE))</f>
        <v>0.036770833333333336</v>
      </c>
      <c r="AC14" s="10">
        <f t="shared" si="8"/>
        <v>1</v>
      </c>
      <c r="AD14" s="6">
        <f>IF(ISERROR(VLOOKUP($C14,'24-8-04'!$B$2:$P$79,13,FALSE)),"",VLOOKUP($C14,'24-8-04'!$B$2:$P$79,13,FALSE))</f>
        <v>0.03798611111111111</v>
      </c>
      <c r="AE14" s="10">
        <f t="shared" si="9"/>
        <v>1</v>
      </c>
      <c r="AF14" s="6">
        <f t="shared" si="12"/>
        <v>0.03737847222222222</v>
      </c>
      <c r="AG14" s="6">
        <f t="shared" si="10"/>
        <v>0.036770833333333336</v>
      </c>
      <c r="AH14" s="6">
        <f t="shared" si="13"/>
        <v>0.018480902777777773</v>
      </c>
      <c r="AI14" s="16">
        <f t="shared" si="14"/>
        <v>0.803203125</v>
      </c>
    </row>
    <row r="15" spans="1:35" ht="12.75">
      <c r="A15">
        <f t="shared" si="0"/>
        <v>13</v>
      </c>
      <c r="B15" s="11">
        <f t="shared" si="11"/>
        <v>100</v>
      </c>
      <c r="C15" t="s">
        <v>17</v>
      </c>
      <c r="D15">
        <v>2</v>
      </c>
      <c r="E15">
        <f>IF(O15="",0,VLOOKUP(O15,points!$A$1:$B$40,2)+$D15)</f>
        <v>35</v>
      </c>
      <c r="F15">
        <f>IF(Q15="",0,VLOOKUP(Q15,points!$A$1:$B$40,2)+$D15)</f>
        <v>33</v>
      </c>
      <c r="G15">
        <f>IF(S15="",0,VLOOKUP(S15,points!$A$1:$B$40,2)+$D15)</f>
        <v>0</v>
      </c>
      <c r="H15">
        <f>IF(U15="",0,VLOOKUP(U15,points!$A$1:$B$40,2)+$D15)</f>
        <v>0</v>
      </c>
      <c r="I15">
        <f>IF(W15="",0,VLOOKUP(W15,points!$A$1:$B$40,2)+$D15)</f>
        <v>0</v>
      </c>
      <c r="J15">
        <f>IF(Y15="",0,VLOOKUP(Y15,points!$A$1:$B$40,2)+$D15)</f>
        <v>0</v>
      </c>
      <c r="K15">
        <f>IF(AA15="",0,VLOOKUP(AA15,points!$A$1:$B$40,2)+$D15)</f>
        <v>0</v>
      </c>
      <c r="L15">
        <f>IF(AC15="",0,VLOOKUP(AC15,points!$A$1:$B$40,2)+$D15)</f>
        <v>32</v>
      </c>
      <c r="M15">
        <f>IF(AE15="",0,VLOOKUP(AE15,points!$A$1:$B$40,2)+$D15)</f>
        <v>0</v>
      </c>
      <c r="N15" s="6">
        <f>IF(ISERROR(VLOOKUP($C15,'4-5-04'!$B$2:$P$99,13,FALSE)),"",VLOOKUP($C15,'4-5-04'!$B$2:$P$99,13,FALSE))</f>
        <v>0.04300925925925926</v>
      </c>
      <c r="O15" s="10">
        <f t="shared" si="1"/>
        <v>7</v>
      </c>
      <c r="P15" s="6">
        <f>IF(ISERROR(VLOOKUP($C15,'18-5-04'!$B$2:$P$95,13,FALSE)),"",VLOOKUP($C15,'18-5-04'!$B$2:$P$95,13,FALSE))</f>
        <v>0.04027777777777777</v>
      </c>
      <c r="Q15" s="10">
        <f t="shared" si="2"/>
        <v>9</v>
      </c>
      <c r="R15" s="6">
        <f>IF(ISERROR(VLOOKUP($C15,'1-6-04'!$B$2:$P$95,13,FALSE)),"",VLOOKUP($C15,'1-6-04'!$B$2:$P$95,13,FALSE))</f>
      </c>
      <c r="S15" s="10">
        <f t="shared" si="3"/>
      </c>
      <c r="T15" s="6">
        <f>IF(ISERROR(VLOOKUP($C15,'15-6-04'!$B$2:$P$99,13,FALSE)),"",VLOOKUP($C15,'15-6-04'!$B$2:$P$99,13,FALSE))</f>
      </c>
      <c r="U15" s="10">
        <f t="shared" si="4"/>
      </c>
      <c r="V15" s="6">
        <f>IF(ISERROR(VLOOKUP($C15,'29-6-04'!$B$2:$P$99,13,FALSE)),"",VLOOKUP($C15,'29-6-04'!$B$2:$P$99,13,FALSE))</f>
      </c>
      <c r="W15" s="10">
        <f t="shared" si="5"/>
      </c>
      <c r="X15" s="6">
        <f>IF(ISERROR(VLOOKUP($C15,'13-7-04'!$B$2:$P$81,13,FALSE)),"",VLOOKUP($C15,'13-7-04'!$B$2:$P$81,13,FALSE))</f>
      </c>
      <c r="Y15" s="10">
        <f t="shared" si="6"/>
      </c>
      <c r="Z15" s="6">
        <f>IF(ISERROR(VLOOKUP($C15,'27-7-04'!$B$2:$P$81,13,FALSE)),"",VLOOKUP($C15,'27-7-04'!$B$2:$P$81,13,FALSE))</f>
      </c>
      <c r="AA15" s="10">
        <f t="shared" si="7"/>
      </c>
      <c r="AB15" s="6">
        <f>IF(ISERROR(VLOOKUP($C15,'10-8-04'!$B$2:$P$84,13,FALSE)),"",VLOOKUP($C15,'10-8-04'!$B$2:$P$84,13,FALSE))</f>
        <v>0.04201388888888889</v>
      </c>
      <c r="AC15" s="10">
        <f t="shared" si="8"/>
        <v>10</v>
      </c>
      <c r="AD15" s="6">
        <f>IF(ISERROR(VLOOKUP($C15,'24-8-04'!$B$2:$P$79,13,FALSE)),"",VLOOKUP($C15,'24-8-04'!$B$2:$P$79,13,FALSE))</f>
      </c>
      <c r="AE15" s="10">
        <f t="shared" si="9"/>
      </c>
      <c r="AF15" s="6">
        <f t="shared" si="12"/>
        <v>0.04176697530864198</v>
      </c>
      <c r="AG15" s="6">
        <f t="shared" si="10"/>
        <v>0.04027777777777777</v>
      </c>
      <c r="AH15" s="6">
        <f t="shared" si="13"/>
        <v>0.014533179012345673</v>
      </c>
      <c r="AI15" s="16">
        <f t="shared" si="14"/>
        <v>0.7992554012345678</v>
      </c>
    </row>
    <row r="16" spans="1:35" ht="12.75">
      <c r="A16">
        <f t="shared" si="0"/>
        <v>15</v>
      </c>
      <c r="B16" s="11">
        <f t="shared" si="11"/>
        <v>97</v>
      </c>
      <c r="C16" t="s">
        <v>39</v>
      </c>
      <c r="E16">
        <f>IF(O16="",0,VLOOKUP(O16,points!$A$1:$B$40,2)+$D16)</f>
        <v>0</v>
      </c>
      <c r="F16">
        <f>IF(Q16="",0,VLOOKUP(Q16,points!$A$1:$B$40,2)+$D16)</f>
        <v>28</v>
      </c>
      <c r="G16">
        <f>IF(S16="",0,VLOOKUP(S16,points!$A$1:$B$40,2)+$D16)</f>
        <v>0</v>
      </c>
      <c r="H16">
        <f>IF(U16="",0,VLOOKUP(U16,points!$A$1:$B$40,2)+$D16)</f>
        <v>35</v>
      </c>
      <c r="I16">
        <f>IF(W16="",0,VLOOKUP(W16,points!$A$1:$B$40,2)+$D16)</f>
        <v>34</v>
      </c>
      <c r="J16">
        <f>IF(Y16="",0,VLOOKUP(Y16,points!$A$1:$B$40,2)+$D16)</f>
        <v>0</v>
      </c>
      <c r="K16">
        <f>IF(AA16="",0,VLOOKUP(AA16,points!$A$1:$B$40,2)+$D16)</f>
        <v>0</v>
      </c>
      <c r="L16">
        <f>IF(AC16="",0,VLOOKUP(AC16,points!$A$1:$B$40,2)+$D16)</f>
        <v>0</v>
      </c>
      <c r="M16">
        <f>IF(AE16="",0,VLOOKUP(AE16,points!$A$1:$B$40,2)+$D16)</f>
        <v>0</v>
      </c>
      <c r="N16" s="6">
        <f>IF(ISERROR(VLOOKUP($C16,'4-5-04'!$B$2:$P$99,13,FALSE)),"",VLOOKUP($C16,'4-5-04'!$B$2:$P$99,13,FALSE))</f>
      </c>
      <c r="O16" s="10">
        <f t="shared" si="1"/>
      </c>
      <c r="P16" s="6">
        <f>IF(ISERROR(VLOOKUP($C16,'18-5-04'!$B$2:$P$95,13,FALSE)),"",VLOOKUP($C16,'18-5-04'!$B$2:$P$95,13,FALSE))</f>
        <v>0.04122685185185185</v>
      </c>
      <c r="Q16" s="10">
        <f t="shared" si="2"/>
        <v>12</v>
      </c>
      <c r="R16" s="6">
        <f>IF(ISERROR(VLOOKUP($C16,'1-6-04'!$B$2:$P$95,13,FALSE)),"",VLOOKUP($C16,'1-6-04'!$B$2:$P$95,13,FALSE))</f>
      </c>
      <c r="S16" s="10">
        <f t="shared" si="3"/>
      </c>
      <c r="T16" s="6">
        <f>IF(ISERROR(VLOOKUP($C16,'15-6-04'!$B$2:$P$99,13,FALSE)),"",VLOOKUP($C16,'15-6-04'!$B$2:$P$99,13,FALSE))</f>
        <v>0.04079861111111112</v>
      </c>
      <c r="U16" s="10">
        <f t="shared" si="4"/>
        <v>5</v>
      </c>
      <c r="V16" s="6">
        <f>IF(ISERROR(VLOOKUP($C16,'29-6-04'!$B$2:$P$99,13,FALSE)),"",VLOOKUP($C16,'29-6-04'!$B$2:$P$99,13,FALSE))</f>
        <v>0.04027777777777779</v>
      </c>
      <c r="W16" s="10">
        <f t="shared" si="5"/>
        <v>6</v>
      </c>
      <c r="X16" s="6">
        <f>IF(ISERROR(VLOOKUP($C16,'13-7-04'!$B$2:$P$81,13,FALSE)),"",VLOOKUP($C16,'13-7-04'!$B$2:$P$81,13,FALSE))</f>
      </c>
      <c r="Y16" s="10">
        <f t="shared" si="6"/>
      </c>
      <c r="Z16" s="6">
        <f>IF(ISERROR(VLOOKUP($C16,'27-7-04'!$B$2:$P$81,13,FALSE)),"",VLOOKUP($C16,'27-7-04'!$B$2:$P$81,13,FALSE))</f>
      </c>
      <c r="AA16" s="10">
        <f t="shared" si="7"/>
      </c>
      <c r="AB16" s="6">
        <f>IF(ISERROR(VLOOKUP($C16,'10-8-04'!$B$2:$P$84,13,FALSE)),"",VLOOKUP($C16,'10-8-04'!$B$2:$P$84,13,FALSE))</f>
      </c>
      <c r="AC16" s="10">
        <f t="shared" si="8"/>
      </c>
      <c r="AD16" s="6">
        <f>IF(ISERROR(VLOOKUP($C16,'24-8-04'!$B$2:$P$79,13,FALSE)),"",VLOOKUP($C16,'24-8-04'!$B$2:$P$79,13,FALSE))</f>
      </c>
      <c r="AE16" s="10">
        <f t="shared" si="9"/>
      </c>
      <c r="AF16" s="6">
        <f t="shared" si="12"/>
        <v>0.040767746913580254</v>
      </c>
      <c r="AG16" s="6">
        <f t="shared" si="10"/>
        <v>0.04027777777777779</v>
      </c>
      <c r="AH16" s="6">
        <f t="shared" si="13"/>
        <v>0.015032793209876535</v>
      </c>
      <c r="AI16" s="16">
        <f t="shared" si="14"/>
        <v>0.7997550154320987</v>
      </c>
    </row>
    <row r="17" spans="1:35" ht="12.75">
      <c r="A17">
        <f t="shared" si="0"/>
        <v>16</v>
      </c>
      <c r="B17" s="11">
        <f t="shared" si="11"/>
        <v>91</v>
      </c>
      <c r="C17" t="s">
        <v>30</v>
      </c>
      <c r="D17">
        <v>2</v>
      </c>
      <c r="E17">
        <f>IF(O17="",0,VLOOKUP(O17,points!$A$1:$B$40,2)+$D17)</f>
        <v>0</v>
      </c>
      <c r="F17">
        <f>IF(Q17="",0,VLOOKUP(Q17,points!$A$1:$B$40,2)+$D17)</f>
        <v>0</v>
      </c>
      <c r="G17">
        <f>IF(S17="",0,VLOOKUP(S17,points!$A$1:$B$40,2)+$D17)</f>
        <v>52</v>
      </c>
      <c r="H17">
        <f>IF(U17="",0,VLOOKUP(U17,points!$A$1:$B$40,2)+$D17)</f>
        <v>0</v>
      </c>
      <c r="I17">
        <f>IF(W17="",0,VLOOKUP(W17,points!$A$1:$B$40,2)+$D17)</f>
        <v>0</v>
      </c>
      <c r="J17">
        <f>IF(Y17="",0,VLOOKUP(Y17,points!$A$1:$B$40,2)+$D17)</f>
        <v>39</v>
      </c>
      <c r="K17">
        <f>IF(AA17="",0,VLOOKUP(AA17,points!$A$1:$B$40,2)+$D17)</f>
        <v>0</v>
      </c>
      <c r="L17">
        <f>IF(AC17="",0,VLOOKUP(AC17,points!$A$1:$B$40,2)+$D17)</f>
        <v>0</v>
      </c>
      <c r="M17">
        <f>IF(AE17="",0,VLOOKUP(AE17,points!$A$1:$B$40,2)+$D17)</f>
        <v>0</v>
      </c>
      <c r="N17" s="6">
        <f>IF(ISERROR(VLOOKUP($C17,'4-5-04'!$B$2:$P$99,13,FALSE)),"",VLOOKUP($C17,'4-5-04'!$B$2:$P$99,13,FALSE))</f>
      </c>
      <c r="O17" s="10">
        <f t="shared" si="1"/>
      </c>
      <c r="P17" s="6">
        <f>IF(ISERROR(VLOOKUP($C17,'18-5-04'!$B$2:$P$95,13,FALSE)),"",VLOOKUP($C17,'18-5-04'!$B$2:$P$95,13,FALSE))</f>
      </c>
      <c r="Q17" s="10">
        <f t="shared" si="2"/>
      </c>
      <c r="R17" s="6">
        <f>IF(ISERROR(VLOOKUP($C17,'1-6-04'!$B$2:$P$95,13,FALSE)),"",VLOOKUP($C17,'1-6-04'!$B$2:$P$95,13,FALSE))</f>
        <v>0.039560185185185184</v>
      </c>
      <c r="S17" s="10">
        <f t="shared" si="3"/>
        <v>1</v>
      </c>
      <c r="T17" s="6">
        <f>IF(ISERROR(VLOOKUP($C17,'15-6-04'!$B$2:$P$99,13,FALSE)),"",VLOOKUP($C17,'15-6-04'!$B$2:$P$99,13,FALSE))</f>
      </c>
      <c r="U17" s="10">
        <f t="shared" si="4"/>
      </c>
      <c r="V17" s="6">
        <f>IF(ISERROR(VLOOKUP($C17,'29-6-04'!$B$2:$P$99,13,FALSE)),"",VLOOKUP($C17,'29-6-04'!$B$2:$P$99,13,FALSE))</f>
      </c>
      <c r="W17" s="10">
        <f t="shared" si="5"/>
      </c>
      <c r="X17" s="6">
        <f>IF(ISERROR(VLOOKUP($C17,'13-7-04'!$B$2:$P$81,13,FALSE)),"",VLOOKUP($C17,'13-7-04'!$B$2:$P$81,13,FALSE))</f>
        <v>0.04025462962962963</v>
      </c>
      <c r="Y17" s="10">
        <f t="shared" si="6"/>
        <v>4</v>
      </c>
      <c r="Z17" s="6">
        <f>IF(ISERROR(VLOOKUP($C17,'27-7-04'!$B$2:$P$81,13,FALSE)),"",VLOOKUP($C17,'27-7-04'!$B$2:$P$81,13,FALSE))</f>
      </c>
      <c r="AA17" s="10">
        <f t="shared" si="7"/>
      </c>
      <c r="AB17" s="6">
        <f>IF(ISERROR(VLOOKUP($C17,'10-8-04'!$B$2:$P$84,13,FALSE)),"",VLOOKUP($C17,'10-8-04'!$B$2:$P$84,13,FALSE))</f>
      </c>
      <c r="AC17" s="10">
        <f t="shared" si="8"/>
      </c>
      <c r="AD17" s="6">
        <f>IF(ISERROR(VLOOKUP($C17,'24-8-04'!$B$2:$P$79,13,FALSE)),"",VLOOKUP($C17,'24-8-04'!$B$2:$P$79,13,FALSE))</f>
      </c>
      <c r="AE17" s="10">
        <f t="shared" si="9"/>
      </c>
      <c r="AF17" s="6">
        <f t="shared" si="12"/>
        <v>0.039907407407407405</v>
      </c>
      <c r="AG17" s="6">
        <f t="shared" si="10"/>
        <v>0.039560185185185184</v>
      </c>
      <c r="AH17" s="6">
        <f t="shared" si="13"/>
        <v>0.015821759259259258</v>
      </c>
      <c r="AI17" s="16">
        <f t="shared" si="14"/>
        <v>0.8005439814814814</v>
      </c>
    </row>
    <row r="18" spans="1:35" ht="12.75">
      <c r="A18">
        <f t="shared" si="0"/>
        <v>17</v>
      </c>
      <c r="B18" s="11">
        <f t="shared" si="11"/>
        <v>90</v>
      </c>
      <c r="C18" t="s">
        <v>24</v>
      </c>
      <c r="E18">
        <f>IF(O18="",0,VLOOKUP(O18,points!$A$1:$B$40,2)+$D18)</f>
        <v>0</v>
      </c>
      <c r="F18">
        <f>IF(Q18="",0,VLOOKUP(Q18,points!$A$1:$B$40,2)+$D18)</f>
        <v>26</v>
      </c>
      <c r="G18">
        <f>IF(S18="",0,VLOOKUP(S18,points!$A$1:$B$40,2)+$D18)</f>
        <v>0</v>
      </c>
      <c r="H18">
        <f>IF(U18="",0,VLOOKUP(U18,points!$A$1:$B$40,2)+$D18)</f>
        <v>32</v>
      </c>
      <c r="I18">
        <f>IF(W18="",0,VLOOKUP(W18,points!$A$1:$B$40,2)+$D18)</f>
        <v>32</v>
      </c>
      <c r="J18">
        <f>IF(Y18="",0,VLOOKUP(Y18,points!$A$1:$B$40,2)+$D18)</f>
        <v>0</v>
      </c>
      <c r="K18">
        <f>IF(AA18="",0,VLOOKUP(AA18,points!$A$1:$B$40,2)+$D18)</f>
        <v>0</v>
      </c>
      <c r="L18">
        <f>IF(AC18="",0,VLOOKUP(AC18,points!$A$1:$B$40,2)+$D18)</f>
        <v>0</v>
      </c>
      <c r="M18">
        <f>IF(AE18="",0,VLOOKUP(AE18,points!$A$1:$B$40,2)+$D18)</f>
        <v>0</v>
      </c>
      <c r="N18" s="6">
        <f>IF(ISERROR(VLOOKUP($C18,'4-5-04'!$B$2:$P$99,13,FALSE)),"",VLOOKUP($C18,'4-5-04'!$B$2:$P$99,13,FALSE))</f>
      </c>
      <c r="O18" s="10">
        <f t="shared" si="1"/>
      </c>
      <c r="P18" s="6">
        <f>IF(ISERROR(VLOOKUP($C18,'18-5-04'!$B$2:$P$95,13,FALSE)),"",VLOOKUP($C18,'18-5-04'!$B$2:$P$95,13,FALSE))</f>
        <v>0.04244212962962963</v>
      </c>
      <c r="Q18" s="10">
        <f t="shared" si="2"/>
        <v>14</v>
      </c>
      <c r="R18" s="6">
        <f>IF(ISERROR(VLOOKUP($C18,'1-6-04'!$B$2:$P$95,13,FALSE)),"",VLOOKUP($C18,'1-6-04'!$B$2:$P$95,13,FALSE))</f>
      </c>
      <c r="S18" s="10">
        <f t="shared" si="3"/>
      </c>
      <c r="T18" s="6">
        <f>IF(ISERROR(VLOOKUP($C18,'15-6-04'!$B$2:$P$99,13,FALSE)),"",VLOOKUP($C18,'15-6-04'!$B$2:$P$99,13,FALSE))</f>
        <v>0.04231481481481482</v>
      </c>
      <c r="U18" s="10">
        <f t="shared" si="4"/>
        <v>8</v>
      </c>
      <c r="V18" s="6">
        <f>IF(ISERROR(VLOOKUP($C18,'29-6-04'!$B$2:$P$99,13,FALSE)),"",VLOOKUP($C18,'29-6-04'!$B$2:$P$99,13,FALSE))</f>
        <v>0.042222222222222223</v>
      </c>
      <c r="W18" s="10">
        <f t="shared" si="5"/>
        <v>8</v>
      </c>
      <c r="X18" s="6">
        <f>IF(ISERROR(VLOOKUP($C18,'13-7-04'!$B$2:$P$81,13,FALSE)),"",VLOOKUP($C18,'13-7-04'!$B$2:$P$81,13,FALSE))</f>
      </c>
      <c r="Y18" s="10">
        <f t="shared" si="6"/>
      </c>
      <c r="Z18" s="6">
        <f>IF(ISERROR(VLOOKUP($C18,'27-7-04'!$B$2:$P$81,13,FALSE)),"",VLOOKUP($C18,'27-7-04'!$B$2:$P$81,13,FALSE))</f>
      </c>
      <c r="AA18" s="10">
        <f t="shared" si="7"/>
      </c>
      <c r="AB18" s="6">
        <f>IF(ISERROR(VLOOKUP($C18,'10-8-04'!$B$2:$P$84,13,FALSE)),"",VLOOKUP($C18,'10-8-04'!$B$2:$P$84,13,FALSE))</f>
      </c>
      <c r="AC18" s="10">
        <f t="shared" si="8"/>
      </c>
      <c r="AD18" s="6">
        <f>IF(ISERROR(VLOOKUP($C18,'24-8-04'!$B$2:$P$79,13,FALSE)),"",VLOOKUP($C18,'24-8-04'!$B$2:$P$79,13,FALSE))</f>
      </c>
      <c r="AE18" s="10">
        <f t="shared" si="9"/>
      </c>
      <c r="AF18" s="6">
        <f t="shared" si="12"/>
        <v>0.04232638888888889</v>
      </c>
      <c r="AG18" s="6">
        <f t="shared" si="10"/>
        <v>0.042222222222222223</v>
      </c>
      <c r="AH18" s="6">
        <f t="shared" si="13"/>
        <v>0.013281249999999994</v>
      </c>
      <c r="AI18" s="16">
        <f t="shared" si="14"/>
        <v>0.7980034722222222</v>
      </c>
    </row>
    <row r="19" spans="1:35" ht="12.75">
      <c r="A19">
        <f t="shared" si="0"/>
        <v>17</v>
      </c>
      <c r="B19" s="11">
        <f t="shared" si="11"/>
        <v>90</v>
      </c>
      <c r="C19" t="s">
        <v>46</v>
      </c>
      <c r="E19">
        <f>IF(O19="",0,VLOOKUP(O19,points!$A$1:$B$40,2)+$D19)</f>
        <v>0</v>
      </c>
      <c r="F19">
        <f>IF(Q19="",0,VLOOKUP(Q19,points!$A$1:$B$40,2)+$D19)</f>
        <v>0</v>
      </c>
      <c r="G19">
        <f>IF(S19="",0,VLOOKUP(S19,points!$A$1:$B$40,2)+$D19)</f>
        <v>0</v>
      </c>
      <c r="H19">
        <f>IF(U19="",0,VLOOKUP(U19,points!$A$1:$B$40,2)+$D19)</f>
        <v>29</v>
      </c>
      <c r="I19">
        <f>IF(W19="",0,VLOOKUP(W19,points!$A$1:$B$40,2)+$D19)</f>
        <v>0</v>
      </c>
      <c r="J19">
        <f>IF(Y19="",0,VLOOKUP(Y19,points!$A$1:$B$40,2)+$D19)</f>
        <v>32</v>
      </c>
      <c r="K19">
        <f>IF(AA19="",0,VLOOKUP(AA19,points!$A$1:$B$40,2)+$D19)</f>
        <v>0</v>
      </c>
      <c r="L19">
        <f>IF(AC19="",0,VLOOKUP(AC19,points!$A$1:$B$40,2)+$D19)</f>
        <v>29</v>
      </c>
      <c r="M19">
        <f>IF(AE19="",0,VLOOKUP(AE19,points!$A$1:$B$40,2)+$D19)</f>
        <v>0</v>
      </c>
      <c r="N19" s="6">
        <f>IF(ISERROR(VLOOKUP($C19,'4-5-04'!$B$2:$P$99,13,FALSE)),"",VLOOKUP($C19,'4-5-04'!$B$2:$P$99,13,FALSE))</f>
      </c>
      <c r="O19" s="10">
        <f t="shared" si="1"/>
      </c>
      <c r="P19" s="6">
        <f>IF(ISERROR(VLOOKUP($C19,'18-5-04'!$B$2:$P$95,13,FALSE)),"",VLOOKUP($C19,'18-5-04'!$B$2:$P$95,13,FALSE))</f>
      </c>
      <c r="Q19" s="10">
        <f t="shared" si="2"/>
      </c>
      <c r="R19" s="6">
        <f>IF(ISERROR(VLOOKUP($C19,'1-6-04'!$B$2:$P$95,13,FALSE)),"",VLOOKUP($C19,'1-6-04'!$B$2:$P$95,13,FALSE))</f>
      </c>
      <c r="S19" s="10">
        <f t="shared" si="3"/>
      </c>
      <c r="T19" s="6">
        <f>IF(ISERROR(VLOOKUP($C19,'15-6-04'!$B$2:$P$99,13,FALSE)),"",VLOOKUP($C19,'15-6-04'!$B$2:$P$99,13,FALSE))</f>
        <v>0.04687499999999999</v>
      </c>
      <c r="U19" s="10">
        <f t="shared" si="4"/>
        <v>11</v>
      </c>
      <c r="V19" s="6">
        <f>IF(ISERROR(VLOOKUP($C19,'29-6-04'!$B$2:$P$99,13,FALSE)),"",VLOOKUP($C19,'29-6-04'!$B$2:$P$99,13,FALSE))</f>
      </c>
      <c r="W19" s="10">
        <f t="shared" si="5"/>
      </c>
      <c r="X19" s="6">
        <f>IF(ISERROR(VLOOKUP($C19,'13-7-04'!$B$2:$P$81,13,FALSE)),"",VLOOKUP($C19,'13-7-04'!$B$2:$P$81,13,FALSE))</f>
        <v>0.046863425925925926</v>
      </c>
      <c r="Y19" s="10">
        <f t="shared" si="6"/>
        <v>8</v>
      </c>
      <c r="Z19" s="6">
        <f>IF(ISERROR(VLOOKUP($C19,'27-7-04'!$B$2:$P$81,13,FALSE)),"",VLOOKUP($C19,'27-7-04'!$B$2:$P$81,13,FALSE))</f>
      </c>
      <c r="AA19" s="10">
        <f t="shared" si="7"/>
      </c>
      <c r="AB19" s="6">
        <f>IF(ISERROR(VLOOKUP($C19,'10-8-04'!$B$2:$P$84,13,FALSE)),"",VLOOKUP($C19,'10-8-04'!$B$2:$P$84,13,FALSE))</f>
        <v>0.04518518518518518</v>
      </c>
      <c r="AC19" s="10">
        <f t="shared" si="8"/>
        <v>11</v>
      </c>
      <c r="AD19" s="6">
        <f>IF(ISERROR(VLOOKUP($C19,'24-8-04'!$B$2:$P$79,13,FALSE)),"",VLOOKUP($C19,'24-8-04'!$B$2:$P$79,13,FALSE))</f>
      </c>
      <c r="AE19" s="10">
        <f t="shared" si="9"/>
      </c>
      <c r="AF19" s="6">
        <f t="shared" si="12"/>
        <v>0.04630787037037037</v>
      </c>
      <c r="AG19" s="6">
        <f t="shared" si="10"/>
        <v>0.04518518518518518</v>
      </c>
      <c r="AH19" s="6">
        <f t="shared" si="13"/>
        <v>0.009809027777777778</v>
      </c>
      <c r="AI19" s="16">
        <f t="shared" si="14"/>
        <v>0.79453125</v>
      </c>
    </row>
    <row r="20" spans="1:35" ht="12.75">
      <c r="A20">
        <f t="shared" si="0"/>
        <v>19</v>
      </c>
      <c r="B20" s="11">
        <f t="shared" si="11"/>
        <v>77</v>
      </c>
      <c r="C20" t="s">
        <v>71</v>
      </c>
      <c r="E20">
        <f>IF(O20="",0,VLOOKUP(O20,points!$A$1:$B$40,2)+$D20)</f>
        <v>0</v>
      </c>
      <c r="F20">
        <f>IF(Q20="",0,VLOOKUP(Q20,points!$A$1:$B$40,2)+$D20)</f>
        <v>0</v>
      </c>
      <c r="G20">
        <f>IF(S20="",0,VLOOKUP(S20,points!$A$1:$B$40,2)+$D20)</f>
        <v>0</v>
      </c>
      <c r="H20">
        <f>IF(U20="",0,VLOOKUP(U20,points!$A$1:$B$40,2)+$D20)</f>
        <v>0</v>
      </c>
      <c r="I20">
        <f>IF(W20="",0,VLOOKUP(W20,points!$A$1:$B$40,2)+$D20)</f>
        <v>0</v>
      </c>
      <c r="J20">
        <f>IF(Y20="",0,VLOOKUP(Y20,points!$A$1:$B$40,2)+$D20)</f>
        <v>0</v>
      </c>
      <c r="K20">
        <f>IF(AA20="",0,VLOOKUP(AA20,points!$A$1:$B$40,2)+$D20)</f>
        <v>40</v>
      </c>
      <c r="L20">
        <f>IF(AC20="",0,VLOOKUP(AC20,points!$A$1:$B$40,2)+$D20)</f>
        <v>37</v>
      </c>
      <c r="M20">
        <f>IF(AE20="",0,VLOOKUP(AE20,points!$A$1:$B$40,2)+$D20)</f>
        <v>0</v>
      </c>
      <c r="N20" s="6">
        <f>IF(ISERROR(VLOOKUP($C20,'4-5-04'!$B$2:$P$99,13,FALSE)),"",VLOOKUP($C20,'4-5-04'!$B$2:$P$99,13,FALSE))</f>
      </c>
      <c r="O20" s="10">
        <f t="shared" si="1"/>
      </c>
      <c r="P20" s="6">
        <f>IF(ISERROR(VLOOKUP($C20,'18-5-04'!$B$2:$P$95,13,FALSE)),"",VLOOKUP($C20,'18-5-04'!$B$2:$P$95,13,FALSE))</f>
      </c>
      <c r="Q20" s="10">
        <f t="shared" si="2"/>
      </c>
      <c r="R20" s="6">
        <f>IF(ISERROR(VLOOKUP($C20,'1-6-04'!$B$2:$P$95,13,FALSE)),"",VLOOKUP($C20,'1-6-04'!$B$2:$P$95,13,FALSE))</f>
      </c>
      <c r="S20" s="10">
        <f t="shared" si="3"/>
      </c>
      <c r="T20" s="6">
        <f>IF(ISERROR(VLOOKUP($C20,'15-6-04'!$B$2:$P$99,13,FALSE)),"",VLOOKUP($C20,'15-6-04'!$B$2:$P$99,13,FALSE))</f>
      </c>
      <c r="U20" s="10">
        <f t="shared" si="4"/>
      </c>
      <c r="V20" s="6">
        <f>IF(ISERROR(VLOOKUP($C20,'29-6-04'!$B$2:$P$99,13,FALSE)),"",VLOOKUP($C20,'29-6-04'!$B$2:$P$99,13,FALSE))</f>
      </c>
      <c r="W20" s="10">
        <f t="shared" si="5"/>
      </c>
      <c r="X20" s="6">
        <f>IF(ISERROR(VLOOKUP($C20,'13-7-04'!$B$2:$P$81,13,FALSE)),"",VLOOKUP($C20,'13-7-04'!$B$2:$P$81,13,FALSE))</f>
      </c>
      <c r="Y20" s="10">
        <f t="shared" si="6"/>
      </c>
      <c r="Z20" s="6">
        <f>IF(ISERROR(VLOOKUP($C20,'27-7-04'!$B$2:$P$81,13,FALSE)),"",VLOOKUP($C20,'27-7-04'!$B$2:$P$81,13,FALSE))</f>
        <v>0.0380787037037037</v>
      </c>
      <c r="AA20" s="10">
        <f t="shared" si="7"/>
        <v>3</v>
      </c>
      <c r="AB20" s="6">
        <f>IF(ISERROR(VLOOKUP($C20,'10-8-04'!$B$2:$P$84,13,FALSE)),"",VLOOKUP($C20,'10-8-04'!$B$2:$P$84,13,FALSE))</f>
        <v>0.03825231481481481</v>
      </c>
      <c r="AC20" s="10">
        <f t="shared" si="8"/>
        <v>4</v>
      </c>
      <c r="AD20" s="6">
        <f>IF(ISERROR(VLOOKUP($C20,'24-8-04'!$B$2:$P$79,13,FALSE)),"",VLOOKUP($C20,'24-8-04'!$B$2:$P$79,13,FALSE))</f>
      </c>
      <c r="AE20" s="10">
        <f t="shared" si="9"/>
      </c>
      <c r="AF20" s="6">
        <f t="shared" si="12"/>
        <v>0.03816550925925925</v>
      </c>
      <c r="AG20" s="6">
        <f t="shared" si="10"/>
        <v>0.0380787037037037</v>
      </c>
      <c r="AH20" s="6">
        <f t="shared" si="13"/>
        <v>0.017433449074074077</v>
      </c>
      <c r="AI20" s="16">
        <f t="shared" si="14"/>
        <v>0.8021556712962963</v>
      </c>
    </row>
    <row r="21" spans="1:35" ht="12.75">
      <c r="A21">
        <f t="shared" si="0"/>
        <v>20</v>
      </c>
      <c r="B21" s="11">
        <f t="shared" si="11"/>
        <v>69</v>
      </c>
      <c r="C21" t="s">
        <v>28</v>
      </c>
      <c r="E21">
        <f>IF(O21="",0,VLOOKUP(O21,points!$A$1:$B$40,2)+$D21)</f>
        <v>0</v>
      </c>
      <c r="F21">
        <f>IF(Q21="",0,VLOOKUP(Q21,points!$A$1:$B$40,2)+$D21)</f>
        <v>34</v>
      </c>
      <c r="G21">
        <f>IF(S21="",0,VLOOKUP(S21,points!$A$1:$B$40,2)+$D21)</f>
        <v>0</v>
      </c>
      <c r="H21">
        <f>IF(U21="",0,VLOOKUP(U21,points!$A$1:$B$40,2)+$D21)</f>
        <v>0</v>
      </c>
      <c r="I21">
        <f>IF(W21="",0,VLOOKUP(W21,points!$A$1:$B$40,2)+$D21)</f>
        <v>35</v>
      </c>
      <c r="J21">
        <f>IF(Y21="",0,VLOOKUP(Y21,points!$A$1:$B$40,2)+$D21)</f>
        <v>0</v>
      </c>
      <c r="K21">
        <f>IF(AA21="",0,VLOOKUP(AA21,points!$A$1:$B$40,2)+$D21)</f>
        <v>0</v>
      </c>
      <c r="L21">
        <f>IF(AC21="",0,VLOOKUP(AC21,points!$A$1:$B$40,2)+$D21)</f>
        <v>0</v>
      </c>
      <c r="M21">
        <f>IF(AE21="",0,VLOOKUP(AE21,points!$A$1:$B$40,2)+$D21)</f>
        <v>0</v>
      </c>
      <c r="N21" s="6">
        <f>IF(ISERROR(VLOOKUP($C21,'4-5-04'!$B$2:$P$99,13,FALSE)),"",VLOOKUP($C21,'4-5-04'!$B$2:$P$99,13,FALSE))</f>
      </c>
      <c r="O21" s="10">
        <f t="shared" si="1"/>
      </c>
      <c r="P21" s="6">
        <f>IF(ISERROR(VLOOKUP($C21,'18-5-04'!$B$2:$P$95,13,FALSE)),"",VLOOKUP($C21,'18-5-04'!$B$2:$P$95,13,FALSE))</f>
        <v>0.03881944444444444</v>
      </c>
      <c r="Q21" s="10">
        <f t="shared" si="2"/>
        <v>6</v>
      </c>
      <c r="R21" s="6">
        <f>IF(ISERROR(VLOOKUP($C21,'1-6-04'!$B$2:$P$95,13,FALSE)),"",VLOOKUP($C21,'1-6-04'!$B$2:$P$95,13,FALSE))</f>
      </c>
      <c r="S21" s="10">
        <f t="shared" si="3"/>
      </c>
      <c r="T21" s="6">
        <f>IF(ISERROR(VLOOKUP($C21,'15-6-04'!$B$2:$P$99,13,FALSE)),"",VLOOKUP($C21,'15-6-04'!$B$2:$P$99,13,FALSE))</f>
      </c>
      <c r="U21" s="10">
        <f t="shared" si="4"/>
      </c>
      <c r="V21" s="6">
        <f>IF(ISERROR(VLOOKUP($C21,'29-6-04'!$B$2:$P$99,13,FALSE)),"",VLOOKUP($C21,'29-6-04'!$B$2:$P$99,13,FALSE))</f>
        <v>0.04005787037037037</v>
      </c>
      <c r="W21" s="10">
        <f t="shared" si="5"/>
        <v>5</v>
      </c>
      <c r="X21" s="6">
        <f>IF(ISERROR(VLOOKUP($C21,'13-7-04'!$B$2:$P$81,13,FALSE)),"",VLOOKUP($C21,'13-7-04'!$B$2:$P$81,13,FALSE))</f>
      </c>
      <c r="Y21" s="10">
        <f t="shared" si="6"/>
      </c>
      <c r="Z21" s="6">
        <f>IF(ISERROR(VLOOKUP($C21,'27-7-04'!$B$2:$P$81,13,FALSE)),"",VLOOKUP($C21,'27-7-04'!$B$2:$P$81,13,FALSE))</f>
      </c>
      <c r="AA21" s="10">
        <f t="shared" si="7"/>
      </c>
      <c r="AB21" s="6">
        <f>IF(ISERROR(VLOOKUP($C21,'10-8-04'!$B$2:$P$84,13,FALSE)),"",VLOOKUP($C21,'10-8-04'!$B$2:$P$84,13,FALSE))</f>
      </c>
      <c r="AC21" s="10">
        <f t="shared" si="8"/>
      </c>
      <c r="AD21" s="6">
        <f>IF(ISERROR(VLOOKUP($C21,'24-8-04'!$B$2:$P$79,13,FALSE)),"",VLOOKUP($C21,'24-8-04'!$B$2:$P$79,13,FALSE))</f>
      </c>
      <c r="AE21" s="10">
        <f t="shared" si="9"/>
      </c>
      <c r="AF21" s="6">
        <f t="shared" si="12"/>
        <v>0.0394386574074074</v>
      </c>
      <c r="AG21" s="6">
        <f t="shared" si="10"/>
        <v>0.03881944444444444</v>
      </c>
      <c r="AH21" s="6">
        <f t="shared" si="13"/>
        <v>0.016426504629629635</v>
      </c>
      <c r="AI21" s="16">
        <f t="shared" si="14"/>
        <v>0.8011487268518518</v>
      </c>
    </row>
    <row r="22" spans="1:35" ht="12.75">
      <c r="A22">
        <f t="shared" si="0"/>
        <v>20</v>
      </c>
      <c r="B22" s="11">
        <f t="shared" si="11"/>
        <v>69</v>
      </c>
      <c r="C22" t="s">
        <v>16</v>
      </c>
      <c r="E22">
        <f>IF(O22="",0,VLOOKUP(O22,points!$A$1:$B$40,2)+$D22)</f>
        <v>34</v>
      </c>
      <c r="F22">
        <f>IF(Q22="",0,VLOOKUP(Q22,points!$A$1:$B$40,2)+$D22)</f>
        <v>35</v>
      </c>
      <c r="G22">
        <f>IF(S22="",0,VLOOKUP(S22,points!$A$1:$B$40,2)+$D22)</f>
        <v>0</v>
      </c>
      <c r="H22">
        <f>IF(U22="",0,VLOOKUP(U22,points!$A$1:$B$40,2)+$D22)</f>
        <v>0</v>
      </c>
      <c r="I22">
        <f>IF(W22="",0,VLOOKUP(W22,points!$A$1:$B$40,2)+$D22)</f>
        <v>0</v>
      </c>
      <c r="J22">
        <f>IF(Y22="",0,VLOOKUP(Y22,points!$A$1:$B$40,2)+$D22)</f>
        <v>0</v>
      </c>
      <c r="K22">
        <f>IF(AA22="",0,VLOOKUP(AA22,points!$A$1:$B$40,2)+$D22)</f>
        <v>0</v>
      </c>
      <c r="L22">
        <f>IF(AC22="",0,VLOOKUP(AC22,points!$A$1:$B$40,2)+$D22)</f>
        <v>0</v>
      </c>
      <c r="M22">
        <f>IF(AE22="",0,VLOOKUP(AE22,points!$A$1:$B$40,2)+$D22)</f>
        <v>0</v>
      </c>
      <c r="N22" s="6">
        <f>IF(ISERROR(VLOOKUP($C22,'4-5-04'!$B$2:$P$99,13,FALSE)),"",VLOOKUP($C22,'4-5-04'!$B$2:$P$99,13,FALSE))</f>
        <v>0.040914351851851855</v>
      </c>
      <c r="O22" s="10">
        <f t="shared" si="1"/>
        <v>6</v>
      </c>
      <c r="P22" s="6">
        <f>IF(ISERROR(VLOOKUP($C22,'18-5-04'!$B$2:$P$95,13,FALSE)),"",VLOOKUP($C22,'18-5-04'!$B$2:$P$95,13,FALSE))</f>
        <v>0.038391203703703705</v>
      </c>
      <c r="Q22" s="10">
        <f t="shared" si="2"/>
        <v>5</v>
      </c>
      <c r="R22" s="6">
        <f>IF(ISERROR(VLOOKUP($C22,'1-6-04'!$B$2:$P$95,13,FALSE)),"",VLOOKUP($C22,'1-6-04'!$B$2:$P$95,13,FALSE))</f>
      </c>
      <c r="S22" s="10">
        <f t="shared" si="3"/>
      </c>
      <c r="T22" s="6">
        <f>IF(ISERROR(VLOOKUP($C22,'15-6-04'!$B$2:$P$99,13,FALSE)),"",VLOOKUP($C22,'15-6-04'!$B$2:$P$99,13,FALSE))</f>
      </c>
      <c r="U22" s="10">
        <f t="shared" si="4"/>
      </c>
      <c r="V22" s="6">
        <f>IF(ISERROR(VLOOKUP($C22,'29-6-04'!$B$2:$P$99,13,FALSE)),"",VLOOKUP($C22,'29-6-04'!$B$2:$P$99,13,FALSE))</f>
      </c>
      <c r="W22" s="10">
        <f t="shared" si="5"/>
      </c>
      <c r="X22" s="6">
        <f>IF(ISERROR(VLOOKUP($C22,'13-7-04'!$B$2:$P$81,13,FALSE)),"",VLOOKUP($C22,'13-7-04'!$B$2:$P$81,13,FALSE))</f>
      </c>
      <c r="Y22" s="10">
        <f t="shared" si="6"/>
      </c>
      <c r="Z22" s="6" t="str">
        <f>IF(ISERROR(VLOOKUP($C22,'27-7-04'!$B$2:$P$81,13,FALSE)),"",VLOOKUP($C22,'27-7-04'!$B$2:$P$81,13,FALSE))</f>
        <v>dnf</v>
      </c>
      <c r="AA22" s="10">
        <f t="shared" si="7"/>
      </c>
      <c r="AB22" s="6">
        <f>IF(ISERROR(VLOOKUP($C22,'10-8-04'!$B$2:$P$84,13,FALSE)),"",VLOOKUP($C22,'10-8-04'!$B$2:$P$84,13,FALSE))</f>
      </c>
      <c r="AC22" s="10">
        <f t="shared" si="8"/>
      </c>
      <c r="AD22" s="6">
        <f>IF(ISERROR(VLOOKUP($C22,'24-8-04'!$B$2:$P$79,13,FALSE)),"",VLOOKUP($C22,'24-8-04'!$B$2:$P$79,13,FALSE))</f>
      </c>
      <c r="AE22" s="10">
        <f t="shared" si="9"/>
      </c>
      <c r="AF22" s="6">
        <f t="shared" si="12"/>
        <v>0.03965277777777778</v>
      </c>
      <c r="AG22" s="6">
        <f t="shared" si="10"/>
        <v>0.038391203703703705</v>
      </c>
      <c r="AH22" s="6">
        <f t="shared" si="13"/>
        <v>0.016533564814814813</v>
      </c>
      <c r="AI22" s="16">
        <f t="shared" si="14"/>
        <v>0.801255787037037</v>
      </c>
    </row>
    <row r="23" spans="1:35" ht="12.75">
      <c r="A23">
        <f t="shared" si="0"/>
        <v>22</v>
      </c>
      <c r="B23" s="11">
        <f t="shared" si="11"/>
        <v>64</v>
      </c>
      <c r="C23" t="s">
        <v>38</v>
      </c>
      <c r="E23">
        <f>IF(O23="",0,VLOOKUP(O23,points!$A$1:$B$40,2)+$D23)</f>
        <v>0</v>
      </c>
      <c r="F23">
        <f>IF(Q23="",0,VLOOKUP(Q23,points!$A$1:$B$40,2)+$D23)</f>
        <v>0</v>
      </c>
      <c r="G23">
        <f>IF(S23="",0,VLOOKUP(S23,points!$A$1:$B$40,2)+$D23)</f>
        <v>0</v>
      </c>
      <c r="H23">
        <f>IF(U23="",0,VLOOKUP(U23,points!$A$1:$B$40,2)+$D23)</f>
        <v>0</v>
      </c>
      <c r="I23">
        <f>IF(W23="",0,VLOOKUP(W23,points!$A$1:$B$40,2)+$D23)</f>
        <v>30</v>
      </c>
      <c r="J23">
        <f>IF(Y23="",0,VLOOKUP(Y23,points!$A$1:$B$40,2)+$D23)</f>
        <v>0</v>
      </c>
      <c r="K23">
        <f>IF(AA23="",0,VLOOKUP(AA23,points!$A$1:$B$40,2)+$D23)</f>
        <v>0</v>
      </c>
      <c r="L23">
        <f>IF(AC23="",0,VLOOKUP(AC23,points!$A$1:$B$40,2)+$D23)</f>
        <v>0</v>
      </c>
      <c r="M23">
        <f>IF(AE23="",0,VLOOKUP(AE23,points!$A$1:$B$40,2)+$D23)</f>
        <v>34</v>
      </c>
      <c r="N23" s="6">
        <f>IF(ISERROR(VLOOKUP($C23,'4-5-04'!$B$2:$P$99,13,FALSE)),"",VLOOKUP($C23,'4-5-04'!$B$2:$P$99,13,FALSE))</f>
      </c>
      <c r="O23" s="10">
        <f t="shared" si="1"/>
      </c>
      <c r="P23" s="6">
        <f>IF(ISERROR(VLOOKUP($C23,'18-5-04'!$B$2:$P$95,13,FALSE)),"",VLOOKUP($C23,'18-5-04'!$B$2:$P$95,13,FALSE))</f>
      </c>
      <c r="Q23" s="10">
        <f t="shared" si="2"/>
      </c>
      <c r="R23" s="6">
        <f>IF(ISERROR(VLOOKUP($C23,'1-6-04'!$B$2:$P$95,13,FALSE)),"",VLOOKUP($C23,'1-6-04'!$B$2:$P$95,13,FALSE))</f>
      </c>
      <c r="S23" s="10">
        <f t="shared" si="3"/>
      </c>
      <c r="T23" s="6">
        <f>IF(ISERROR(VLOOKUP($C23,'15-6-04'!$B$2:$P$99,13,FALSE)),"",VLOOKUP($C23,'15-6-04'!$B$2:$P$99,13,FALSE))</f>
      </c>
      <c r="U23" s="10">
        <f t="shared" si="4"/>
      </c>
      <c r="V23" s="6">
        <f>IF(ISERROR(VLOOKUP($C23,'29-6-04'!$B$2:$P$99,13,FALSE)),"",VLOOKUP($C23,'29-6-04'!$B$2:$P$99,13,FALSE))</f>
        <v>0.04612268518518518</v>
      </c>
      <c r="W23" s="10">
        <f t="shared" si="5"/>
        <v>10</v>
      </c>
      <c r="X23" s="6">
        <f>IF(ISERROR(VLOOKUP($C23,'13-7-04'!$B$2:$P$81,13,FALSE)),"",VLOOKUP($C23,'13-7-04'!$B$2:$P$81,13,FALSE))</f>
      </c>
      <c r="Y23" s="10">
        <f t="shared" si="6"/>
      </c>
      <c r="Z23" s="6">
        <f>IF(ISERROR(VLOOKUP($C23,'27-7-04'!$B$2:$P$81,13,FALSE)),"",VLOOKUP($C23,'27-7-04'!$B$2:$P$81,13,FALSE))</f>
      </c>
      <c r="AA23" s="10">
        <f t="shared" si="7"/>
      </c>
      <c r="AB23" s="6">
        <f>IF(ISERROR(VLOOKUP($C23,'10-8-04'!$B$2:$P$84,13,FALSE)),"",VLOOKUP($C23,'10-8-04'!$B$2:$P$84,13,FALSE))</f>
      </c>
      <c r="AC23" s="10">
        <f t="shared" si="8"/>
      </c>
      <c r="AD23" s="6">
        <f>IF(ISERROR(VLOOKUP($C23,'24-8-04'!$B$2:$P$79,13,FALSE)),"",VLOOKUP($C23,'24-8-04'!$B$2:$P$79,13,FALSE))</f>
        <v>0.05006944444444445</v>
      </c>
      <c r="AE23" s="10">
        <f t="shared" si="9"/>
        <v>6</v>
      </c>
      <c r="AF23" s="6">
        <f t="shared" si="12"/>
        <v>0.04809606481481482</v>
      </c>
      <c r="AG23" s="6">
        <f t="shared" si="10"/>
        <v>0.04612268518518518</v>
      </c>
      <c r="AH23" s="6">
        <f t="shared" si="13"/>
        <v>0.00844618055555555</v>
      </c>
      <c r="AI23" s="16">
        <f t="shared" si="14"/>
        <v>0.7931684027777778</v>
      </c>
    </row>
    <row r="24" spans="1:35" ht="12.75">
      <c r="A24">
        <f t="shared" si="0"/>
        <v>23</v>
      </c>
      <c r="B24" s="11">
        <f t="shared" si="11"/>
        <v>62</v>
      </c>
      <c r="C24" t="s">
        <v>40</v>
      </c>
      <c r="E24">
        <f>IF(O24="",0,VLOOKUP(O24,points!$A$1:$B$40,2)+$D24)</f>
        <v>0</v>
      </c>
      <c r="F24">
        <f>IF(Q24="",0,VLOOKUP(Q24,points!$A$1:$B$40,2)+$D24)</f>
        <v>0</v>
      </c>
      <c r="G24">
        <f>IF(S24="",0,VLOOKUP(S24,points!$A$1:$B$40,2)+$D24)</f>
        <v>0</v>
      </c>
      <c r="H24">
        <f>IF(U24="",0,VLOOKUP(U24,points!$A$1:$B$40,2)+$D24)</f>
        <v>31</v>
      </c>
      <c r="I24">
        <f>IF(W24="",0,VLOOKUP(W24,points!$A$1:$B$40,2)+$D24)</f>
        <v>31</v>
      </c>
      <c r="J24">
        <f>IF(Y24="",0,VLOOKUP(Y24,points!$A$1:$B$40,2)+$D24)</f>
        <v>0</v>
      </c>
      <c r="K24">
        <f>IF(AA24="",0,VLOOKUP(AA24,points!$A$1:$B$40,2)+$D24)</f>
        <v>0</v>
      </c>
      <c r="L24">
        <f>IF(AC24="",0,VLOOKUP(AC24,points!$A$1:$B$40,2)+$D24)</f>
        <v>0</v>
      </c>
      <c r="M24">
        <f>IF(AE24="",0,VLOOKUP(AE24,points!$A$1:$B$40,2)+$D24)</f>
        <v>0</v>
      </c>
      <c r="N24" s="6">
        <f>IF(ISERROR(VLOOKUP($C24,'4-5-04'!$B$2:$P$99,13,FALSE)),"",VLOOKUP($C24,'4-5-04'!$B$2:$P$99,13,FALSE))</f>
      </c>
      <c r="O24" s="10">
        <f t="shared" si="1"/>
      </c>
      <c r="P24" s="6">
        <f>IF(ISERROR(VLOOKUP($C24,'18-5-04'!$B$2:$P$95,13,FALSE)),"",VLOOKUP($C24,'18-5-04'!$B$2:$P$95,13,FALSE))</f>
      </c>
      <c r="Q24" s="10">
        <f t="shared" si="2"/>
      </c>
      <c r="R24" s="6">
        <f>IF(ISERROR(VLOOKUP($C24,'1-6-04'!$B$2:$P$95,13,FALSE)),"",VLOOKUP($C24,'1-6-04'!$B$2:$P$95,13,FALSE))</f>
      </c>
      <c r="S24" s="10">
        <f t="shared" si="3"/>
      </c>
      <c r="T24" s="6">
        <f>IF(ISERROR(VLOOKUP($C24,'15-6-04'!$B$2:$P$99,13,FALSE)),"",VLOOKUP($C24,'15-6-04'!$B$2:$P$99,13,FALSE))</f>
        <v>0.04510416666666667</v>
      </c>
      <c r="U24" s="10">
        <f t="shared" si="4"/>
        <v>9</v>
      </c>
      <c r="V24" s="6">
        <f>IF(ISERROR(VLOOKUP($C24,'29-6-04'!$B$2:$P$99,13,FALSE)),"",VLOOKUP($C24,'29-6-04'!$B$2:$P$99,13,FALSE))</f>
        <v>0.04358796296296297</v>
      </c>
      <c r="W24" s="10">
        <f t="shared" si="5"/>
        <v>9</v>
      </c>
      <c r="X24" s="6">
        <f>IF(ISERROR(VLOOKUP($C24,'13-7-04'!$B$2:$P$81,13,FALSE)),"",VLOOKUP($C24,'13-7-04'!$B$2:$P$81,13,FALSE))</f>
      </c>
      <c r="Y24" s="10">
        <f t="shared" si="6"/>
      </c>
      <c r="Z24" s="6">
        <f>IF(ISERROR(VLOOKUP($C24,'27-7-04'!$B$2:$P$81,13,FALSE)),"",VLOOKUP($C24,'27-7-04'!$B$2:$P$81,13,FALSE))</f>
      </c>
      <c r="AA24" s="10">
        <f t="shared" si="7"/>
      </c>
      <c r="AB24" s="6">
        <f>IF(ISERROR(VLOOKUP($C24,'10-8-04'!$B$2:$P$84,13,FALSE)),"",VLOOKUP($C24,'10-8-04'!$B$2:$P$84,13,FALSE))</f>
      </c>
      <c r="AC24" s="10">
        <f t="shared" si="8"/>
      </c>
      <c r="AD24" s="6">
        <f>IF(ISERROR(VLOOKUP($C24,'24-8-04'!$B$2:$P$79,13,FALSE)),"",VLOOKUP($C24,'24-8-04'!$B$2:$P$79,13,FALSE))</f>
      </c>
      <c r="AE24" s="10">
        <f t="shared" si="9"/>
      </c>
      <c r="AF24" s="6">
        <f t="shared" si="12"/>
        <v>0.04434606481481482</v>
      </c>
      <c r="AG24" s="6">
        <f t="shared" si="10"/>
        <v>0.04358796296296297</v>
      </c>
      <c r="AH24" s="6">
        <f t="shared" si="13"/>
        <v>0.01158854166666666</v>
      </c>
      <c r="AI24" s="16">
        <f t="shared" si="14"/>
        <v>0.7963107638888889</v>
      </c>
    </row>
    <row r="25" spans="1:35" ht="12.75">
      <c r="A25">
        <f t="shared" si="0"/>
        <v>24</v>
      </c>
      <c r="B25" s="11">
        <f t="shared" si="11"/>
        <v>53</v>
      </c>
      <c r="C25" t="s">
        <v>18</v>
      </c>
      <c r="E25">
        <f>IF(O25="",0,VLOOKUP(O25,points!$A$1:$B$40,2)+$D25)</f>
        <v>29</v>
      </c>
      <c r="F25">
        <f>IF(Q25="",0,VLOOKUP(Q25,points!$A$1:$B$40,2)+$D25)</f>
        <v>24</v>
      </c>
      <c r="G25">
        <f>IF(S25="",0,VLOOKUP(S25,points!$A$1:$B$40,2)+$D25)</f>
        <v>0</v>
      </c>
      <c r="H25">
        <f>IF(U25="",0,VLOOKUP(U25,points!$A$1:$B$40,2)+$D25)</f>
        <v>0</v>
      </c>
      <c r="I25">
        <f>IF(W25="",0,VLOOKUP(W25,points!$A$1:$B$40,2)+$D25)</f>
        <v>0</v>
      </c>
      <c r="J25">
        <f>IF(Y25="",0,VLOOKUP(Y25,points!$A$1:$B$40,2)+$D25)</f>
        <v>0</v>
      </c>
      <c r="K25">
        <f>IF(AA25="",0,VLOOKUP(AA25,points!$A$1:$B$40,2)+$D25)</f>
        <v>0</v>
      </c>
      <c r="L25">
        <f>IF(AC25="",0,VLOOKUP(AC25,points!$A$1:$B$40,2)+$D25)</f>
        <v>0</v>
      </c>
      <c r="M25">
        <f>IF(AE25="",0,VLOOKUP(AE25,points!$A$1:$B$40,2)+$D25)</f>
        <v>0</v>
      </c>
      <c r="N25" s="6">
        <f>IF(ISERROR(VLOOKUP($C25,'4-5-04'!$B$2:$P$99,13,FALSE)),"",VLOOKUP($C25,'4-5-04'!$B$2:$P$99,13,FALSE))</f>
        <v>0.046099537037037036</v>
      </c>
      <c r="O25" s="10">
        <f t="shared" si="1"/>
        <v>11</v>
      </c>
      <c r="P25" s="6">
        <f>IF(ISERROR(VLOOKUP($C25,'18-5-04'!$B$2:$P$95,13,FALSE)),"",VLOOKUP($C25,'18-5-04'!$B$2:$P$95,13,FALSE))</f>
        <v>0.04337962962962963</v>
      </c>
      <c r="Q25" s="10">
        <f t="shared" si="2"/>
        <v>16</v>
      </c>
      <c r="R25" s="6">
        <f>IF(ISERROR(VLOOKUP($C25,'1-6-04'!$B$2:$P$95,13,FALSE)),"",VLOOKUP($C25,'1-6-04'!$B$2:$P$95,13,FALSE))</f>
      </c>
      <c r="S25" s="10">
        <f t="shared" si="3"/>
      </c>
      <c r="T25" s="6">
        <f>IF(ISERROR(VLOOKUP($C25,'15-6-04'!$B$2:$P$99,13,FALSE)),"",VLOOKUP($C25,'15-6-04'!$B$2:$P$99,13,FALSE))</f>
      </c>
      <c r="U25" s="10">
        <f t="shared" si="4"/>
      </c>
      <c r="V25" s="6">
        <f>IF(ISERROR(VLOOKUP($C25,'29-6-04'!$B$2:$P$99,13,FALSE)),"",VLOOKUP($C25,'29-6-04'!$B$2:$P$99,13,FALSE))</f>
      </c>
      <c r="W25" s="10">
        <f t="shared" si="5"/>
      </c>
      <c r="X25" s="6">
        <f>IF(ISERROR(VLOOKUP($C25,'13-7-04'!$B$2:$P$81,13,FALSE)),"",VLOOKUP($C25,'13-7-04'!$B$2:$P$81,13,FALSE))</f>
      </c>
      <c r="Y25" s="10">
        <f t="shared" si="6"/>
      </c>
      <c r="Z25" s="6">
        <f>IF(ISERROR(VLOOKUP($C25,'27-7-04'!$B$2:$P$81,13,FALSE)),"",VLOOKUP($C25,'27-7-04'!$B$2:$P$81,13,FALSE))</f>
      </c>
      <c r="AA25" s="10">
        <f t="shared" si="7"/>
      </c>
      <c r="AB25" s="6">
        <f>IF(ISERROR(VLOOKUP($C25,'10-8-04'!$B$2:$P$84,13,FALSE)),"",VLOOKUP($C25,'10-8-04'!$B$2:$P$84,13,FALSE))</f>
      </c>
      <c r="AC25" s="10">
        <f t="shared" si="8"/>
      </c>
      <c r="AD25" s="6">
        <f>IF(ISERROR(VLOOKUP($C25,'24-8-04'!$B$2:$P$79,13,FALSE)),"",VLOOKUP($C25,'24-8-04'!$B$2:$P$79,13,FALSE))</f>
      </c>
      <c r="AE25" s="10">
        <f t="shared" si="9"/>
      </c>
      <c r="AF25" s="6">
        <f t="shared" si="12"/>
        <v>0.04473958333333333</v>
      </c>
      <c r="AG25" s="6">
        <f t="shared" si="10"/>
        <v>0.04337962962962963</v>
      </c>
      <c r="AH25" s="6">
        <f t="shared" si="13"/>
        <v>0.011495949074074072</v>
      </c>
      <c r="AI25" s="16">
        <f t="shared" si="14"/>
        <v>0.7962181712962962</v>
      </c>
    </row>
    <row r="26" spans="1:35" ht="12.75">
      <c r="A26">
        <f t="shared" si="0"/>
        <v>25</v>
      </c>
      <c r="B26" s="11">
        <f t="shared" si="11"/>
        <v>50</v>
      </c>
      <c r="C26" t="s">
        <v>48</v>
      </c>
      <c r="E26">
        <f>IF(O26="",0,VLOOKUP(O26,points!$A$1:$B$40,2)+$D26)</f>
        <v>0</v>
      </c>
      <c r="F26">
        <f>IF(Q26="",0,VLOOKUP(Q26,points!$A$1:$B$40,2)+$D26)</f>
        <v>50</v>
      </c>
      <c r="G26">
        <f>IF(S26="",0,VLOOKUP(S26,points!$A$1:$B$40,2)+$D26)</f>
        <v>0</v>
      </c>
      <c r="H26">
        <f>IF(U26="",0,VLOOKUP(U26,points!$A$1:$B$40,2)+$D26)</f>
        <v>0</v>
      </c>
      <c r="I26">
        <f>IF(W26="",0,VLOOKUP(W26,points!$A$1:$B$40,2)+$D26)</f>
        <v>0</v>
      </c>
      <c r="J26">
        <f>IF(Y26="",0,VLOOKUP(Y26,points!$A$1:$B$40,2)+$D26)</f>
        <v>0</v>
      </c>
      <c r="K26">
        <f>IF(AA26="",0,VLOOKUP(AA26,points!$A$1:$B$40,2)+$D26)</f>
        <v>0</v>
      </c>
      <c r="L26">
        <f>IF(AC26="",0,VLOOKUP(AC26,points!$A$1:$B$40,2)+$D26)</f>
        <v>0</v>
      </c>
      <c r="M26">
        <f>IF(AE26="",0,VLOOKUP(AE26,points!$A$1:$B$40,2)+$D26)</f>
        <v>0</v>
      </c>
      <c r="N26" s="6">
        <f>IF(ISERROR(VLOOKUP($C26,'4-5-04'!$B$2:$P$99,13,FALSE)),"",VLOOKUP($C26,'4-5-04'!$B$2:$P$99,13,FALSE))</f>
      </c>
      <c r="O26" s="10">
        <f t="shared" si="1"/>
      </c>
      <c r="P26" s="6">
        <f>IF(ISERROR(VLOOKUP($C26,'18-5-04'!$B$2:$P$95,13,FALSE)),"",VLOOKUP($C26,'18-5-04'!$B$2:$P$95,13,FALSE))</f>
        <v>0.03543981481481481</v>
      </c>
      <c r="Q26" s="10">
        <f t="shared" si="2"/>
        <v>1</v>
      </c>
      <c r="R26" s="6">
        <f>IF(ISERROR(VLOOKUP($C26,'1-6-04'!$B$2:$P$95,13,FALSE)),"",VLOOKUP($C26,'1-6-04'!$B$2:$P$95,13,FALSE))</f>
      </c>
      <c r="S26" s="10">
        <f t="shared" si="3"/>
      </c>
      <c r="T26" s="6">
        <f>IF(ISERROR(VLOOKUP($C26,'15-6-04'!$B$2:$P$99,13,FALSE)),"",VLOOKUP($C26,'15-6-04'!$B$2:$P$99,13,FALSE))</f>
      </c>
      <c r="U26" s="10">
        <f t="shared" si="4"/>
      </c>
      <c r="V26" s="6">
        <f>IF(ISERROR(VLOOKUP($C26,'29-6-04'!$B$2:$P$99,13,FALSE)),"",VLOOKUP($C26,'29-6-04'!$B$2:$P$99,13,FALSE))</f>
      </c>
      <c r="W26" s="10">
        <f t="shared" si="5"/>
      </c>
      <c r="X26" s="6">
        <f>IF(ISERROR(VLOOKUP($C26,'13-7-04'!$B$2:$P$81,13,FALSE)),"",VLOOKUP($C26,'13-7-04'!$B$2:$P$81,13,FALSE))</f>
      </c>
      <c r="Y26" s="10">
        <f t="shared" si="6"/>
      </c>
      <c r="Z26" s="6">
        <f>IF(ISERROR(VLOOKUP($C26,'27-7-04'!$B$2:$P$81,13,FALSE)),"",VLOOKUP($C26,'27-7-04'!$B$2:$P$81,13,FALSE))</f>
      </c>
      <c r="AA26" s="10">
        <f t="shared" si="7"/>
      </c>
      <c r="AB26" s="6">
        <f>IF(ISERROR(VLOOKUP($C26,'10-8-04'!$B$2:$P$84,13,FALSE)),"",VLOOKUP($C26,'10-8-04'!$B$2:$P$84,13,FALSE))</f>
      </c>
      <c r="AC26" s="10">
        <f t="shared" si="8"/>
      </c>
      <c r="AD26" s="6">
        <f>IF(ISERROR(VLOOKUP($C26,'24-8-04'!$B$2:$P$79,13,FALSE)),"",VLOOKUP($C26,'24-8-04'!$B$2:$P$79,13,FALSE))</f>
      </c>
      <c r="AE26" s="10">
        <f t="shared" si="9"/>
      </c>
      <c r="AF26" s="6">
        <f t="shared" si="12"/>
        <v>0.03543981481481481</v>
      </c>
      <c r="AG26" s="6">
        <f t="shared" si="10"/>
        <v>0.03543981481481481</v>
      </c>
      <c r="AH26" s="6">
        <f t="shared" si="13"/>
        <v>0.02011574074074074</v>
      </c>
      <c r="AI26" s="16">
        <f t="shared" si="14"/>
        <v>0.804837962962963</v>
      </c>
    </row>
    <row r="27" spans="1:35" ht="12.75">
      <c r="A27">
        <f t="shared" si="0"/>
        <v>26</v>
      </c>
      <c r="B27" s="11">
        <f t="shared" si="11"/>
        <v>44</v>
      </c>
      <c r="C27" t="s">
        <v>44</v>
      </c>
      <c r="E27">
        <f>IF(O27="",0,VLOOKUP(O27,points!$A$1:$B$40,2)+$D27)</f>
        <v>0</v>
      </c>
      <c r="F27">
        <f>IF(Q27="",0,VLOOKUP(Q27,points!$A$1:$B$40,2)+$D27)</f>
        <v>0</v>
      </c>
      <c r="G27">
        <f>IF(S27="",0,VLOOKUP(S27,points!$A$1:$B$40,2)+$D27)</f>
        <v>0</v>
      </c>
      <c r="H27">
        <f>IF(U27="",0,VLOOKUP(U27,points!$A$1:$B$40,2)+$D27)</f>
        <v>0</v>
      </c>
      <c r="I27">
        <f>IF(W27="",0,VLOOKUP(W27,points!$A$1:$B$40,2)+$D27)</f>
        <v>0</v>
      </c>
      <c r="J27">
        <f>IF(Y27="",0,VLOOKUP(Y27,points!$A$1:$B$40,2)+$D27)</f>
        <v>0</v>
      </c>
      <c r="K27">
        <f>IF(AA27="",0,VLOOKUP(AA27,points!$A$1:$B$40,2)+$D27)</f>
        <v>44</v>
      </c>
      <c r="L27">
        <f>IF(AC27="",0,VLOOKUP(AC27,points!$A$1:$B$40,2)+$D27)</f>
        <v>0</v>
      </c>
      <c r="M27">
        <f>IF(AE27="",0,VLOOKUP(AE27,points!$A$1:$B$40,2)+$D27)</f>
        <v>0</v>
      </c>
      <c r="N27" s="6">
        <f>IF(ISERROR(VLOOKUP($C27,'4-5-04'!$B$2:$P$99,13,FALSE)),"",VLOOKUP($C27,'4-5-04'!$B$2:$P$99,13,FALSE))</f>
      </c>
      <c r="O27" s="10">
        <f t="shared" si="1"/>
      </c>
      <c r="P27" s="6">
        <f>IF(ISERROR(VLOOKUP($C27,'18-5-04'!$B$2:$P$95,13,FALSE)),"",VLOOKUP($C27,'18-5-04'!$B$2:$P$95,13,FALSE))</f>
      </c>
      <c r="Q27" s="10">
        <f t="shared" si="2"/>
      </c>
      <c r="R27" s="6">
        <f>IF(ISERROR(VLOOKUP($C27,'1-6-04'!$B$2:$P$95,13,FALSE)),"",VLOOKUP($C27,'1-6-04'!$B$2:$P$95,13,FALSE))</f>
      </c>
      <c r="S27" s="10">
        <f t="shared" si="3"/>
      </c>
      <c r="T27" s="6">
        <f>IF(ISERROR(VLOOKUP($C27,'15-6-04'!$B$2:$P$99,13,FALSE)),"",VLOOKUP($C27,'15-6-04'!$B$2:$P$99,13,FALSE))</f>
      </c>
      <c r="U27" s="10">
        <f t="shared" si="4"/>
      </c>
      <c r="V27" s="6">
        <f>IF(ISERROR(VLOOKUP($C27,'29-6-04'!$B$2:$P$99,13,FALSE)),"",VLOOKUP($C27,'29-6-04'!$B$2:$P$99,13,FALSE))</f>
      </c>
      <c r="W27" s="10">
        <f t="shared" si="5"/>
      </c>
      <c r="X27" s="6">
        <f>IF(ISERROR(VLOOKUP($C27,'13-7-04'!$B$2:$P$81,13,FALSE)),"",VLOOKUP($C27,'13-7-04'!$B$2:$P$81,13,FALSE))</f>
      </c>
      <c r="Y27" s="10">
        <f t="shared" si="6"/>
      </c>
      <c r="Z27" s="6">
        <f>IF(ISERROR(VLOOKUP($C27,'27-7-04'!$B$2:$P$81,13,FALSE)),"",VLOOKUP($C27,'27-7-04'!$B$2:$P$81,13,FALSE))</f>
        <v>0.03770833333333334</v>
      </c>
      <c r="AA27" s="10">
        <f t="shared" si="7"/>
        <v>2</v>
      </c>
      <c r="AB27" s="6">
        <f>IF(ISERROR(VLOOKUP($C27,'10-8-04'!$B$2:$P$84,13,FALSE)),"",VLOOKUP($C27,'10-8-04'!$B$2:$P$84,13,FALSE))</f>
      </c>
      <c r="AC27" s="10">
        <f t="shared" si="8"/>
      </c>
      <c r="AD27" s="6">
        <f>IF(ISERROR(VLOOKUP($C27,'24-8-04'!$B$2:$P$79,13,FALSE)),"",VLOOKUP($C27,'24-8-04'!$B$2:$P$79,13,FALSE))</f>
      </c>
      <c r="AE27" s="10">
        <f t="shared" si="9"/>
      </c>
      <c r="AF27" s="6">
        <f t="shared" si="12"/>
        <v>0.03770833333333334</v>
      </c>
      <c r="AG27" s="6">
        <f t="shared" si="10"/>
        <v>0.03770833333333334</v>
      </c>
      <c r="AH27" s="6">
        <f t="shared" si="13"/>
        <v>0.017847222222222216</v>
      </c>
      <c r="AI27" s="16">
        <f t="shared" si="14"/>
        <v>0.8025694444444444</v>
      </c>
    </row>
    <row r="28" spans="1:35" ht="12.75">
      <c r="A28">
        <f t="shared" si="0"/>
        <v>27</v>
      </c>
      <c r="B28" s="11">
        <f t="shared" si="11"/>
        <v>34</v>
      </c>
      <c r="C28" t="s">
        <v>27</v>
      </c>
      <c r="D28">
        <v>2</v>
      </c>
      <c r="E28">
        <f>IF(O28="",0,VLOOKUP(O28,points!$A$1:$B$40,2)+$D28)</f>
        <v>0</v>
      </c>
      <c r="F28">
        <f>IF(Q28="",0,VLOOKUP(Q28,points!$A$1:$B$40,2)+$D28)</f>
        <v>34</v>
      </c>
      <c r="G28">
        <f>IF(S28="",0,VLOOKUP(S28,points!$A$1:$B$40,2)+$D28)</f>
        <v>0</v>
      </c>
      <c r="H28">
        <f>IF(U28="",0,VLOOKUP(U28,points!$A$1:$B$40,2)+$D28)</f>
        <v>0</v>
      </c>
      <c r="I28">
        <f>IF(W28="",0,VLOOKUP(W28,points!$A$1:$B$40,2)+$D28)</f>
        <v>0</v>
      </c>
      <c r="J28">
        <f>IF(Y28="",0,VLOOKUP(Y28,points!$A$1:$B$40,2)+$D28)</f>
        <v>0</v>
      </c>
      <c r="K28">
        <f>IF(AA28="",0,VLOOKUP(AA28,points!$A$1:$B$40,2)+$D28)</f>
        <v>0</v>
      </c>
      <c r="L28">
        <f>IF(AC28="",0,VLOOKUP(AC28,points!$A$1:$B$40,2)+$D28)</f>
        <v>0</v>
      </c>
      <c r="M28">
        <f>IF(AE28="",0,VLOOKUP(AE28,points!$A$1:$B$40,2)+$D28)</f>
        <v>0</v>
      </c>
      <c r="N28" s="6">
        <f>IF(ISERROR(VLOOKUP($C28,'4-5-04'!$B$2:$P$99,13,FALSE)),"",VLOOKUP($C28,'4-5-04'!$B$2:$P$99,13,FALSE))</f>
      </c>
      <c r="O28" s="10">
        <f t="shared" si="1"/>
      </c>
      <c r="P28" s="6">
        <f>IF(ISERROR(VLOOKUP($C28,'18-5-04'!$B$2:$P$95,13,FALSE)),"",VLOOKUP($C28,'18-5-04'!$B$2:$P$95,13,FALSE))</f>
        <v>0.03958333333333333</v>
      </c>
      <c r="Q28" s="10">
        <f t="shared" si="2"/>
        <v>8</v>
      </c>
      <c r="R28" s="6">
        <f>IF(ISERROR(VLOOKUP($C28,'1-6-04'!$B$2:$P$95,13,FALSE)),"",VLOOKUP($C28,'1-6-04'!$B$2:$P$95,13,FALSE))</f>
      </c>
      <c r="S28" s="10">
        <f t="shared" si="3"/>
      </c>
      <c r="T28" s="6">
        <f>IF(ISERROR(VLOOKUP($C28,'15-6-04'!$B$2:$P$99,13,FALSE)),"",VLOOKUP($C28,'15-6-04'!$B$2:$P$99,13,FALSE))</f>
      </c>
      <c r="U28" s="10">
        <f t="shared" si="4"/>
      </c>
      <c r="V28" s="6">
        <f>IF(ISERROR(VLOOKUP($C28,'29-6-04'!$B$2:$P$99,13,FALSE)),"",VLOOKUP($C28,'29-6-04'!$B$2:$P$99,13,FALSE))</f>
      </c>
      <c r="W28" s="10">
        <f t="shared" si="5"/>
      </c>
      <c r="X28" s="6">
        <f>IF(ISERROR(VLOOKUP($C28,'13-7-04'!$B$2:$P$81,13,FALSE)),"",VLOOKUP($C28,'13-7-04'!$B$2:$P$81,13,FALSE))</f>
      </c>
      <c r="Y28" s="10">
        <f t="shared" si="6"/>
      </c>
      <c r="Z28" s="6">
        <f>IF(ISERROR(VLOOKUP($C28,'27-7-04'!$B$2:$P$81,13,FALSE)),"",VLOOKUP($C28,'27-7-04'!$B$2:$P$81,13,FALSE))</f>
      </c>
      <c r="AA28" s="10">
        <f t="shared" si="7"/>
      </c>
      <c r="AB28" s="6">
        <f>IF(ISERROR(VLOOKUP($C28,'10-8-04'!$B$2:$P$84,13,FALSE)),"",VLOOKUP($C28,'10-8-04'!$B$2:$P$84,13,FALSE))</f>
      </c>
      <c r="AC28" s="10">
        <f t="shared" si="8"/>
      </c>
      <c r="AD28" s="6">
        <f>IF(ISERROR(VLOOKUP($C28,'24-8-04'!$B$2:$P$79,13,FALSE)),"",VLOOKUP($C28,'24-8-04'!$B$2:$P$79,13,FALSE))</f>
      </c>
      <c r="AE28" s="10">
        <f t="shared" si="9"/>
      </c>
      <c r="AF28" s="6">
        <f t="shared" si="12"/>
        <v>0.03958333333333333</v>
      </c>
      <c r="AG28" s="6">
        <f t="shared" si="10"/>
        <v>0.03958333333333333</v>
      </c>
      <c r="AH28" s="6">
        <f t="shared" si="13"/>
        <v>0.01597222222222222</v>
      </c>
      <c r="AI28" s="16">
        <f t="shared" si="14"/>
        <v>0.8006944444444444</v>
      </c>
    </row>
    <row r="29" spans="1:35" ht="12.75">
      <c r="A29">
        <f t="shared" si="0"/>
        <v>28</v>
      </c>
      <c r="B29" s="11">
        <f t="shared" si="11"/>
        <v>29</v>
      </c>
      <c r="C29" t="s">
        <v>49</v>
      </c>
      <c r="E29">
        <f>IF(O29="",0,VLOOKUP(O29,points!$A$1:$B$40,2)+$D29)</f>
        <v>0</v>
      </c>
      <c r="F29">
        <f>IF(Q29="",0,VLOOKUP(Q29,points!$A$1:$B$40,2)+$D29)</f>
        <v>0</v>
      </c>
      <c r="G29">
        <f>IF(S29="",0,VLOOKUP(S29,points!$A$1:$B$40,2)+$D29)</f>
        <v>0</v>
      </c>
      <c r="H29">
        <f>IF(U29="",0,VLOOKUP(U29,points!$A$1:$B$40,2)+$D29)</f>
        <v>0</v>
      </c>
      <c r="I29">
        <f>IF(W29="",0,VLOOKUP(W29,points!$A$1:$B$40,2)+$D29)</f>
        <v>29</v>
      </c>
      <c r="J29">
        <f>IF(Y29="",0,VLOOKUP(Y29,points!$A$1:$B$40,2)+$D29)</f>
        <v>0</v>
      </c>
      <c r="K29">
        <f>IF(AA29="",0,VLOOKUP(AA29,points!$A$1:$B$40,2)+$D29)</f>
        <v>0</v>
      </c>
      <c r="L29">
        <f>IF(AC29="",0,VLOOKUP(AC29,points!$A$1:$B$40,2)+$D29)</f>
        <v>0</v>
      </c>
      <c r="M29">
        <f>IF(AE29="",0,VLOOKUP(AE29,points!$A$1:$B$40,2)+$D29)</f>
        <v>0</v>
      </c>
      <c r="N29" s="6">
        <f>IF(ISERROR(VLOOKUP($C29,'4-5-04'!$B$2:$P$99,13,FALSE)),"",VLOOKUP($C29,'4-5-04'!$B$2:$P$99,13,FALSE))</f>
      </c>
      <c r="O29" s="10">
        <f t="shared" si="1"/>
      </c>
      <c r="P29" s="6">
        <f>IF(ISERROR(VLOOKUP($C29,'18-5-04'!$B$2:$P$95,13,FALSE)),"",VLOOKUP($C29,'18-5-04'!$B$2:$P$95,13,FALSE))</f>
      </c>
      <c r="Q29" s="10">
        <f t="shared" si="2"/>
      </c>
      <c r="R29" s="6">
        <f>IF(ISERROR(VLOOKUP($C29,'1-6-04'!$B$2:$P$95,13,FALSE)),"",VLOOKUP($C29,'1-6-04'!$B$2:$P$95,13,FALSE))</f>
      </c>
      <c r="S29" s="10">
        <f t="shared" si="3"/>
      </c>
      <c r="T29" s="6">
        <f>IF(ISERROR(VLOOKUP($C29,'15-6-04'!$B$2:$P$99,13,FALSE)),"",VLOOKUP($C29,'15-6-04'!$B$2:$P$99,13,FALSE))</f>
      </c>
      <c r="U29" s="10">
        <f t="shared" si="4"/>
      </c>
      <c r="V29" s="6">
        <f>IF(ISERROR(VLOOKUP($C29,'29-6-04'!$B$2:$P$99,13,FALSE)),"",VLOOKUP($C29,'29-6-04'!$B$2:$P$99,13,FALSE))</f>
        <v>0.048553240740740744</v>
      </c>
      <c r="W29" s="10">
        <f t="shared" si="5"/>
        <v>11</v>
      </c>
      <c r="X29" s="6">
        <f>IF(ISERROR(VLOOKUP($C29,'13-7-04'!$B$2:$P$81,13,FALSE)),"",VLOOKUP($C29,'13-7-04'!$B$2:$P$81,13,FALSE))</f>
      </c>
      <c r="Y29" s="10">
        <f t="shared" si="6"/>
      </c>
      <c r="Z29" s="6">
        <f>IF(ISERROR(VLOOKUP($C29,'27-7-04'!$B$2:$P$81,13,FALSE)),"",VLOOKUP($C29,'27-7-04'!$B$2:$P$81,13,FALSE))</f>
      </c>
      <c r="AA29" s="10">
        <f t="shared" si="7"/>
      </c>
      <c r="AB29" s="6">
        <f>IF(ISERROR(VLOOKUP($C29,'10-8-04'!$B$2:$P$84,13,FALSE)),"",VLOOKUP($C29,'10-8-04'!$B$2:$P$84,13,FALSE))</f>
      </c>
      <c r="AC29" s="10">
        <f t="shared" si="8"/>
      </c>
      <c r="AD29" s="6">
        <f>IF(ISERROR(VLOOKUP($C29,'24-8-04'!$B$2:$P$79,13,FALSE)),"",VLOOKUP($C29,'24-8-04'!$B$2:$P$79,13,FALSE))</f>
      </c>
      <c r="AE29" s="10">
        <f t="shared" si="9"/>
      </c>
      <c r="AF29" s="6">
        <f t="shared" si="12"/>
        <v>0.048553240740740744</v>
      </c>
      <c r="AG29" s="6">
        <f t="shared" si="10"/>
        <v>0.048553240740740744</v>
      </c>
      <c r="AH29" s="6">
        <f t="shared" si="13"/>
        <v>0.0070023148148148084</v>
      </c>
      <c r="AI29" s="16">
        <f t="shared" si="14"/>
        <v>0.791724537037037</v>
      </c>
    </row>
    <row r="30" spans="1:35" ht="12.75">
      <c r="A30">
        <f t="shared" si="0"/>
        <v>28</v>
      </c>
      <c r="B30" s="11">
        <f t="shared" si="11"/>
        <v>29</v>
      </c>
      <c r="C30" t="s">
        <v>102</v>
      </c>
      <c r="D30">
        <v>2</v>
      </c>
      <c r="E30">
        <f>IF(O30="",0,VLOOKUP(O30,points!$A$1:$B$40,2)+$D30)</f>
        <v>0</v>
      </c>
      <c r="F30">
        <f>IF(Q30="",0,VLOOKUP(Q30,points!$A$1:$B$40,2)+$D30)</f>
        <v>0</v>
      </c>
      <c r="G30">
        <f>IF(S30="",0,VLOOKUP(S30,points!$A$1:$B$40,2)+$D30)</f>
        <v>0</v>
      </c>
      <c r="H30">
        <f>IF(U30="",0,VLOOKUP(U30,points!$A$1:$B$40,2)+$D30)</f>
        <v>0</v>
      </c>
      <c r="I30">
        <f>IF(W30="",0,VLOOKUP(W30,points!$A$1:$B$40,2)+$D30)</f>
        <v>29</v>
      </c>
      <c r="J30">
        <f>IF(Y30="",0,VLOOKUP(Y30,points!$A$1:$B$40,2)+$D30)</f>
        <v>0</v>
      </c>
      <c r="K30">
        <f>IF(AA30="",0,VLOOKUP(AA30,points!$A$1:$B$40,2)+$D30)</f>
        <v>0</v>
      </c>
      <c r="L30">
        <f>IF(AC30="",0,VLOOKUP(AC30,points!$A$1:$B$40,2)+$D30)</f>
        <v>0</v>
      </c>
      <c r="M30">
        <f>IF(AE30="",0,VLOOKUP(AE30,points!$A$1:$B$40,2)+$D30)</f>
        <v>0</v>
      </c>
      <c r="N30" s="6">
        <f>IF(ISERROR(VLOOKUP($C30,'4-5-04'!$B$2:$P$99,13,FALSE)),"",VLOOKUP($C30,'4-5-04'!$B$2:$P$99,13,FALSE))</f>
      </c>
      <c r="O30" s="10">
        <f t="shared" si="1"/>
      </c>
      <c r="P30" s="6">
        <f>IF(ISERROR(VLOOKUP($C30,'18-5-04'!$B$2:$P$95,13,FALSE)),"",VLOOKUP($C30,'18-5-04'!$B$2:$P$95,13,FALSE))</f>
      </c>
      <c r="Q30" s="10">
        <f t="shared" si="2"/>
      </c>
      <c r="R30" s="6">
        <f>IF(ISERROR(VLOOKUP($C30,'1-6-04'!$B$2:$P$95,13,FALSE)),"",VLOOKUP($C30,'1-6-04'!$B$2:$P$95,13,FALSE))</f>
      </c>
      <c r="S30" s="10">
        <f t="shared" si="3"/>
      </c>
      <c r="T30" s="6">
        <f>IF(ISERROR(VLOOKUP($C30,'15-6-04'!$B$2:$P$99,13,FALSE)),"",VLOOKUP($C30,'15-6-04'!$B$2:$P$99,13,FALSE))</f>
      </c>
      <c r="U30" s="10">
        <f t="shared" si="4"/>
      </c>
      <c r="V30" s="6">
        <f>IF(ISERROR(VLOOKUP($C30,'29-6-04'!$B$2:$P$99,13,FALSE)),"",VLOOKUP($C30,'29-6-04'!$B$2:$P$99,13,FALSE))</f>
        <v>0.05418981481481481</v>
      </c>
      <c r="W30" s="10">
        <f t="shared" si="5"/>
        <v>13</v>
      </c>
      <c r="X30" s="6">
        <f>IF(ISERROR(VLOOKUP($C30,'13-7-04'!$B$2:$P$81,13,FALSE)),"",VLOOKUP($C30,'13-7-04'!$B$2:$P$81,13,FALSE))</f>
      </c>
      <c r="Y30" s="10">
        <f t="shared" si="6"/>
      </c>
      <c r="Z30" s="6">
        <f>IF(ISERROR(VLOOKUP($C30,'27-7-04'!$B$2:$P$81,13,FALSE)),"",VLOOKUP($C30,'27-7-04'!$B$2:$P$81,13,FALSE))</f>
      </c>
      <c r="AA30" s="10">
        <f t="shared" si="7"/>
      </c>
      <c r="AB30" s="6">
        <f>IF(ISERROR(VLOOKUP($C30,'10-8-04'!$B$2:$P$84,13,FALSE)),"",VLOOKUP($C30,'10-8-04'!$B$2:$P$84,13,FALSE))</f>
      </c>
      <c r="AC30" s="10">
        <f t="shared" si="8"/>
      </c>
      <c r="AD30" s="6">
        <f>IF(ISERROR(VLOOKUP($C30,'24-8-04'!$B$2:$P$79,13,FALSE)),"",VLOOKUP($C30,'24-8-04'!$B$2:$P$79,13,FALSE))</f>
      </c>
      <c r="AE30" s="10">
        <f t="shared" si="9"/>
      </c>
      <c r="AF30" s="6">
        <f t="shared" si="12"/>
        <v>0.05418981481481481</v>
      </c>
      <c r="AG30" s="6">
        <f t="shared" si="10"/>
        <v>0.05418981481481481</v>
      </c>
      <c r="AH30" s="6">
        <f t="shared" si="13"/>
        <v>0.0013657407407407438</v>
      </c>
      <c r="AI30" s="16">
        <f t="shared" si="14"/>
        <v>0.7860879629629629</v>
      </c>
    </row>
    <row r="31" spans="1:35" ht="12.75">
      <c r="A31">
        <f t="shared" si="0"/>
        <v>30</v>
      </c>
      <c r="B31" s="11">
        <f t="shared" si="11"/>
        <v>27</v>
      </c>
      <c r="C31" t="s">
        <v>26</v>
      </c>
      <c r="D31">
        <v>2</v>
      </c>
      <c r="E31">
        <f>IF(O31="",0,VLOOKUP(O31,points!$A$1:$B$40,2)+$D31)</f>
        <v>0</v>
      </c>
      <c r="F31">
        <f>IF(Q31="",0,VLOOKUP(Q31,points!$A$1:$B$40,2)+$D31)</f>
        <v>27</v>
      </c>
      <c r="G31">
        <f>IF(S31="",0,VLOOKUP(S31,points!$A$1:$B$40,2)+$D31)</f>
        <v>0</v>
      </c>
      <c r="H31">
        <f>IF(U31="",0,VLOOKUP(U31,points!$A$1:$B$40,2)+$D31)</f>
        <v>0</v>
      </c>
      <c r="I31">
        <f>IF(W31="",0,VLOOKUP(W31,points!$A$1:$B$40,2)+$D31)</f>
        <v>0</v>
      </c>
      <c r="J31">
        <f>IF(Y31="",0,VLOOKUP(Y31,points!$A$1:$B$40,2)+$D31)</f>
        <v>0</v>
      </c>
      <c r="K31">
        <f>IF(AA31="",0,VLOOKUP(AA31,points!$A$1:$B$40,2)+$D31)</f>
        <v>0</v>
      </c>
      <c r="L31">
        <f>IF(AC31="",0,VLOOKUP(AC31,points!$A$1:$B$40,2)+$D31)</f>
        <v>0</v>
      </c>
      <c r="M31">
        <f>IF(AE31="",0,VLOOKUP(AE31,points!$A$1:$B$40,2)+$D31)</f>
        <v>0</v>
      </c>
      <c r="N31" s="6">
        <f>IF(ISERROR(VLOOKUP($C31,'4-5-04'!$B$2:$P$99,13,FALSE)),"",VLOOKUP($C31,'4-5-04'!$B$2:$P$99,13,FALSE))</f>
      </c>
      <c r="O31" s="10">
        <f t="shared" si="1"/>
      </c>
      <c r="P31" s="6">
        <f>IF(ISERROR(VLOOKUP($C31,'18-5-04'!$B$2:$P$95,13,FALSE)),"",VLOOKUP($C31,'18-5-04'!$B$2:$P$95,13,FALSE))</f>
        <v>0.04256944444444445</v>
      </c>
      <c r="Q31" s="10">
        <f t="shared" si="2"/>
        <v>15</v>
      </c>
      <c r="R31" s="6">
        <f>IF(ISERROR(VLOOKUP($C31,'1-6-04'!$B$2:$P$95,13,FALSE)),"",VLOOKUP($C31,'1-6-04'!$B$2:$P$95,13,FALSE))</f>
      </c>
      <c r="S31" s="10">
        <f t="shared" si="3"/>
      </c>
      <c r="T31" s="6">
        <f>IF(ISERROR(VLOOKUP($C31,'15-6-04'!$B$2:$P$99,13,FALSE)),"",VLOOKUP($C31,'15-6-04'!$B$2:$P$99,13,FALSE))</f>
      </c>
      <c r="U31" s="10">
        <f t="shared" si="4"/>
      </c>
      <c r="V31" s="6">
        <f>IF(ISERROR(VLOOKUP($C31,'29-6-04'!$B$2:$P$99,13,FALSE)),"",VLOOKUP($C31,'29-6-04'!$B$2:$P$99,13,FALSE))</f>
      </c>
      <c r="W31" s="10">
        <f t="shared" si="5"/>
      </c>
      <c r="X31" s="6">
        <f>IF(ISERROR(VLOOKUP($C31,'13-7-04'!$B$2:$P$81,13,FALSE)),"",VLOOKUP($C31,'13-7-04'!$B$2:$P$81,13,FALSE))</f>
      </c>
      <c r="Y31" s="10">
        <f t="shared" si="6"/>
      </c>
      <c r="Z31" s="6">
        <f>IF(ISERROR(VLOOKUP($C31,'27-7-04'!$B$2:$P$81,13,FALSE)),"",VLOOKUP($C31,'27-7-04'!$B$2:$P$81,13,FALSE))</f>
      </c>
      <c r="AA31" s="10">
        <f t="shared" si="7"/>
      </c>
      <c r="AB31" s="6">
        <f>IF(ISERROR(VLOOKUP($C31,'10-8-04'!$B$2:$P$84,13,FALSE)),"",VLOOKUP($C31,'10-8-04'!$B$2:$P$84,13,FALSE))</f>
      </c>
      <c r="AC31" s="10">
        <f t="shared" si="8"/>
      </c>
      <c r="AD31" s="6">
        <f>IF(ISERROR(VLOOKUP($C31,'24-8-04'!$B$2:$P$79,13,FALSE)),"",VLOOKUP($C31,'24-8-04'!$B$2:$P$79,13,FALSE))</f>
      </c>
      <c r="AE31" s="10">
        <f t="shared" si="9"/>
      </c>
      <c r="AF31" s="6">
        <f t="shared" si="12"/>
        <v>0.04256944444444445</v>
      </c>
      <c r="AG31" s="6">
        <f t="shared" si="10"/>
        <v>0.04256944444444445</v>
      </c>
      <c r="AH31" s="6">
        <f t="shared" si="13"/>
        <v>0.012986111111111101</v>
      </c>
      <c r="AI31" s="16">
        <f t="shared" si="14"/>
        <v>0.7977083333333334</v>
      </c>
    </row>
    <row r="32" spans="1:35" ht="12.75">
      <c r="A32">
        <f t="shared" si="0"/>
        <v>31</v>
      </c>
      <c r="B32" s="11">
        <f t="shared" si="11"/>
        <v>23</v>
      </c>
      <c r="C32" t="s">
        <v>41</v>
      </c>
      <c r="E32">
        <f>IF(O32="",0,VLOOKUP(O32,points!$A$1:$B$40,2)+$D32)</f>
        <v>0</v>
      </c>
      <c r="F32">
        <f>IF(Q32="",0,VLOOKUP(Q32,points!$A$1:$B$40,2)+$D32)</f>
        <v>23</v>
      </c>
      <c r="G32">
        <f>IF(S32="",0,VLOOKUP(S32,points!$A$1:$B$40,2)+$D32)</f>
        <v>0</v>
      </c>
      <c r="H32">
        <f>IF(U32="",0,VLOOKUP(U32,points!$A$1:$B$40,2)+$D32)</f>
        <v>0</v>
      </c>
      <c r="I32">
        <f>IF(W32="",0,VLOOKUP(W32,points!$A$1:$B$40,2)+$D32)</f>
        <v>0</v>
      </c>
      <c r="J32">
        <f>IF(Y32="",0,VLOOKUP(Y32,points!$A$1:$B$40,2)+$D32)</f>
        <v>0</v>
      </c>
      <c r="K32">
        <f>IF(AA32="",0,VLOOKUP(AA32,points!$A$1:$B$40,2)+$D32)</f>
        <v>0</v>
      </c>
      <c r="L32">
        <f>IF(AC32="",0,VLOOKUP(AC32,points!$A$1:$B$40,2)+$D32)</f>
        <v>0</v>
      </c>
      <c r="M32">
        <f>IF(AE32="",0,VLOOKUP(AE32,points!$A$1:$B$40,2)+$D32)</f>
        <v>0</v>
      </c>
      <c r="N32" s="6">
        <f>IF(ISERROR(VLOOKUP($C32,'4-5-04'!$B$2:$P$99,13,FALSE)),"",VLOOKUP($C32,'4-5-04'!$B$2:$P$99,13,FALSE))</f>
      </c>
      <c r="O32" s="10">
        <f t="shared" si="1"/>
      </c>
      <c r="P32" s="6">
        <f>IF(ISERROR(VLOOKUP($C32,'18-5-04'!$B$2:$P$95,13,FALSE)),"",VLOOKUP($C32,'18-5-04'!$B$2:$P$95,13,FALSE))</f>
        <v>0.04412037037037038</v>
      </c>
      <c r="Q32" s="10">
        <f t="shared" si="2"/>
        <v>17</v>
      </c>
      <c r="R32" s="6">
        <f>IF(ISERROR(VLOOKUP($C32,'1-6-04'!$B$2:$P$95,13,FALSE)),"",VLOOKUP($C32,'1-6-04'!$B$2:$P$95,13,FALSE))</f>
      </c>
      <c r="S32" s="10">
        <f t="shared" si="3"/>
      </c>
      <c r="T32" s="6">
        <f>IF(ISERROR(VLOOKUP($C32,'15-6-04'!$B$2:$P$99,13,FALSE)),"",VLOOKUP($C32,'15-6-04'!$B$2:$P$99,13,FALSE))</f>
      </c>
      <c r="U32" s="10">
        <f t="shared" si="4"/>
      </c>
      <c r="V32" s="6">
        <f>IF(ISERROR(VLOOKUP($C32,'29-6-04'!$B$2:$P$99,13,FALSE)),"",VLOOKUP($C32,'29-6-04'!$B$2:$P$99,13,FALSE))</f>
      </c>
      <c r="W32" s="10">
        <f t="shared" si="5"/>
      </c>
      <c r="X32" s="6">
        <f>IF(ISERROR(VLOOKUP($C32,'13-7-04'!$B$2:$P$81,13,FALSE)),"",VLOOKUP($C32,'13-7-04'!$B$2:$P$81,13,FALSE))</f>
      </c>
      <c r="Y32" s="10">
        <f t="shared" si="6"/>
      </c>
      <c r="Z32" s="6">
        <f>IF(ISERROR(VLOOKUP($C32,'27-7-04'!$B$2:$P$81,13,FALSE)),"",VLOOKUP($C32,'27-7-04'!$B$2:$P$81,13,FALSE))</f>
      </c>
      <c r="AA32" s="10">
        <f t="shared" si="7"/>
      </c>
      <c r="AB32" s="6">
        <f>IF(ISERROR(VLOOKUP($C32,'10-8-04'!$B$2:$P$84,13,FALSE)),"",VLOOKUP($C32,'10-8-04'!$B$2:$P$84,13,FALSE))</f>
      </c>
      <c r="AC32" s="10">
        <f t="shared" si="8"/>
      </c>
      <c r="AD32" s="6">
        <f>IF(ISERROR(VLOOKUP($C32,'24-8-04'!$B$2:$P$79,13,FALSE)),"",VLOOKUP($C32,'24-8-04'!$B$2:$P$79,13,FALSE))</f>
      </c>
      <c r="AE32" s="10">
        <f t="shared" si="9"/>
      </c>
      <c r="AF32" s="6">
        <f t="shared" si="12"/>
        <v>0.04412037037037038</v>
      </c>
      <c r="AG32" s="6">
        <f t="shared" si="10"/>
        <v>0.04412037037037038</v>
      </c>
      <c r="AH32" s="6">
        <f t="shared" si="13"/>
        <v>0.011435185185185173</v>
      </c>
      <c r="AI32" s="16">
        <f t="shared" si="14"/>
        <v>0.7961574074074074</v>
      </c>
    </row>
    <row r="33" spans="1:35" ht="12.75">
      <c r="A33">
        <f t="shared" si="0"/>
        <v>32</v>
      </c>
      <c r="B33" s="11">
        <f t="shared" si="11"/>
        <v>0</v>
      </c>
      <c r="C33" t="s">
        <v>61</v>
      </c>
      <c r="E33">
        <f>IF(O33="",0,VLOOKUP(O33,points!$A$1:$B$40,2)+$D33)</f>
        <v>0</v>
      </c>
      <c r="F33">
        <f>IF(Q33="",0,VLOOKUP(Q33,points!$A$1:$B$40,2)+$D33)</f>
        <v>0</v>
      </c>
      <c r="G33">
        <f>IF(S33="",0,VLOOKUP(S33,points!$A$1:$B$40,2)+$D33)</f>
        <v>0</v>
      </c>
      <c r="H33">
        <f>IF(U33="",0,VLOOKUP(U33,points!$A$1:$B$40,2)+$D33)</f>
        <v>0</v>
      </c>
      <c r="I33">
        <f>IF(W33="",0,VLOOKUP(W33,points!$A$1:$B$40,2)+$D33)</f>
        <v>0</v>
      </c>
      <c r="J33">
        <f>IF(Y33="",0,VLOOKUP(Y33,points!$A$1:$B$40,2)+$D33)</f>
        <v>0</v>
      </c>
      <c r="K33">
        <f>IF(AA33="",0,VLOOKUP(AA33,points!$A$1:$B$40,2)+$D33)</f>
        <v>0</v>
      </c>
      <c r="L33">
        <f>IF(AC33="",0,VLOOKUP(AC33,points!$A$1:$B$40,2)+$D33)</f>
        <v>0</v>
      </c>
      <c r="M33">
        <f>IF(AE33="",0,VLOOKUP(AE33,points!$A$1:$B$40,2)+$D33)</f>
        <v>0</v>
      </c>
      <c r="N33" s="6">
        <f>IF(ISERROR(VLOOKUP($C33,'4-5-04'!$B$2:$P$99,13,FALSE)),"",VLOOKUP($C33,'4-5-04'!$B$2:$P$99,13,FALSE))</f>
      </c>
      <c r="O33" s="10">
        <f t="shared" si="1"/>
      </c>
      <c r="P33" s="6">
        <f>IF(ISERROR(VLOOKUP($C33,'18-5-04'!$B$2:$P$95,13,FALSE)),"",VLOOKUP($C33,'18-5-04'!$B$2:$P$95,13,FALSE))</f>
      </c>
      <c r="Q33" s="10">
        <f t="shared" si="2"/>
      </c>
      <c r="R33" s="6">
        <f>IF(ISERROR(VLOOKUP($C33,'1-6-04'!$B$2:$P$95,13,FALSE)),"",VLOOKUP($C33,'1-6-04'!$B$2:$P$95,13,FALSE))</f>
      </c>
      <c r="S33" s="10">
        <f t="shared" si="3"/>
      </c>
      <c r="T33" s="6">
        <f>IF(ISERROR(VLOOKUP($C33,'15-6-04'!$B$2:$P$99,13,FALSE)),"",VLOOKUP($C33,'15-6-04'!$B$2:$P$99,13,FALSE))</f>
      </c>
      <c r="U33" s="10">
        <f t="shared" si="4"/>
      </c>
      <c r="V33" s="6">
        <f>IF(ISERROR(VLOOKUP($C33,'29-6-04'!$B$2:$P$99,13,FALSE)),"",VLOOKUP($C33,'29-6-04'!$B$2:$P$99,13,FALSE))</f>
      </c>
      <c r="W33" s="10">
        <f t="shared" si="5"/>
      </c>
      <c r="X33" s="6">
        <f>IF(ISERROR(VLOOKUP($C33,'13-7-04'!$B$2:$P$81,13,FALSE)),"",VLOOKUP($C33,'13-7-04'!$B$2:$P$81,13,FALSE))</f>
      </c>
      <c r="Y33" s="10">
        <f t="shared" si="6"/>
      </c>
      <c r="Z33" s="6">
        <f>IF(ISERROR(VLOOKUP($C33,'27-7-04'!$B$2:$P$81,13,FALSE)),"",VLOOKUP($C33,'27-7-04'!$B$2:$P$81,13,FALSE))</f>
      </c>
      <c r="AA33" s="10">
        <f t="shared" si="7"/>
      </c>
      <c r="AB33" s="6">
        <f>IF(ISERROR(VLOOKUP($C33,'10-8-04'!$B$2:$P$84,13,FALSE)),"",VLOOKUP($C33,'10-8-04'!$B$2:$P$84,13,FALSE))</f>
      </c>
      <c r="AC33" s="10">
        <f t="shared" si="8"/>
      </c>
      <c r="AD33" s="6">
        <f>IF(ISERROR(VLOOKUP($C33,'24-8-04'!$B$2:$P$79,13,FALSE)),"",VLOOKUP($C33,'24-8-04'!$B$2:$P$79,13,FALSE))</f>
      </c>
      <c r="AE33" s="10">
        <f t="shared" si="9"/>
      </c>
      <c r="AF33" s="6" t="e">
        <f t="shared" si="12"/>
        <v>#DIV/0!</v>
      </c>
      <c r="AG33" s="6">
        <f t="shared" si="10"/>
        <v>0</v>
      </c>
      <c r="AH33" s="6" t="e">
        <f t="shared" si="13"/>
        <v>#DIV/0!</v>
      </c>
      <c r="AI33" s="16" t="e">
        <f t="shared" si="14"/>
        <v>#DIV/0!</v>
      </c>
    </row>
    <row r="34" spans="1:31" ht="12.75">
      <c r="A34">
        <f t="shared" si="0"/>
        <v>32</v>
      </c>
      <c r="B34" s="11">
        <f t="shared" si="11"/>
        <v>0</v>
      </c>
      <c r="C34" t="s">
        <v>79</v>
      </c>
      <c r="E34">
        <f>IF(O34="",0,VLOOKUP(O34,points!$A$1:$B$40,2)+$D34)</f>
        <v>0</v>
      </c>
      <c r="F34">
        <f>IF(Q34="",0,VLOOKUP(Q34,points!$A$1:$B$40,2)+$D34)</f>
        <v>0</v>
      </c>
      <c r="G34">
        <f>IF(S34="",0,VLOOKUP(S34,points!$A$1:$B$40,2)+$D34)</f>
        <v>0</v>
      </c>
      <c r="H34">
        <f>IF(U34="",0,VLOOKUP(U34,points!$A$1:$B$40,2)+$D34)</f>
        <v>0</v>
      </c>
      <c r="I34">
        <f>IF(W34="",0,VLOOKUP(W34,points!$A$1:$B$40,2)+$D34)</f>
        <v>0</v>
      </c>
      <c r="J34">
        <f>IF(Y34="",0,VLOOKUP(Y34,points!$A$1:$B$40,2)+$D34)</f>
        <v>0</v>
      </c>
      <c r="K34">
        <f>IF(AA34="",0,VLOOKUP(AA34,points!$A$1:$B$40,2)+$D34)</f>
        <v>0</v>
      </c>
      <c r="L34">
        <f>IF(AC34="",0,VLOOKUP(AC34,points!$A$1:$B$40,2)+$D34)</f>
        <v>0</v>
      </c>
      <c r="M34">
        <f>IF(AE34="",0,VLOOKUP(AE34,points!$A$1:$B$40,2)+$D34)</f>
        <v>0</v>
      </c>
      <c r="N34" s="6">
        <f>IF(ISERROR(VLOOKUP($C34,'4-5-04'!$B$2:$P$99,13,FALSE)),"",VLOOKUP($C34,'4-5-04'!$B$2:$P$99,13,FALSE))</f>
      </c>
      <c r="O34" s="10">
        <f t="shared" si="1"/>
      </c>
      <c r="P34" s="6">
        <f>IF(ISERROR(VLOOKUP($C34,'18-5-04'!$B$2:$P$95,13,FALSE)),"",VLOOKUP($C34,'18-5-04'!$B$2:$P$95,13,FALSE))</f>
      </c>
      <c r="Q34" s="10">
        <f t="shared" si="2"/>
      </c>
      <c r="R34" s="6">
        <f>IF(ISERROR(VLOOKUP($C34,'1-6-04'!$B$2:$P$95,13,FALSE)),"",VLOOKUP($C34,'1-6-04'!$B$2:$P$95,13,FALSE))</f>
      </c>
      <c r="S34" s="10">
        <f t="shared" si="3"/>
      </c>
      <c r="T34" s="6">
        <f>IF(ISERROR(VLOOKUP($C34,'15-6-04'!$B$2:$P$99,13,FALSE)),"",VLOOKUP($C34,'15-6-04'!$B$2:$P$99,13,FALSE))</f>
      </c>
      <c r="U34" s="10">
        <f t="shared" si="4"/>
      </c>
      <c r="V34" s="6">
        <f>IF(ISERROR(VLOOKUP($C34,'29-6-04'!$B$2:$P$99,13,FALSE)),"",VLOOKUP($C34,'29-6-04'!$B$2:$P$99,13,FALSE))</f>
      </c>
      <c r="W34" s="10">
        <f t="shared" si="5"/>
      </c>
      <c r="X34" s="6">
        <f>IF(ISERROR(VLOOKUP($C34,'13-7-04'!$B$2:$P$81,13,FALSE)),"",VLOOKUP($C34,'13-7-04'!$B$2:$P$81,13,FALSE))</f>
      </c>
      <c r="Y34" s="10">
        <f t="shared" si="6"/>
      </c>
      <c r="Z34" s="6">
        <f>IF(ISERROR(VLOOKUP($C34,'27-7-04'!$B$2:$P$81,13,FALSE)),"",VLOOKUP($C34,'27-7-04'!$B$2:$P$81,13,FALSE))</f>
      </c>
      <c r="AA34" s="10">
        <f t="shared" si="7"/>
      </c>
      <c r="AB34" s="6">
        <f>IF(ISERROR(VLOOKUP($C34,'10-8-04'!$B$2:$P$84,13,FALSE)),"",VLOOKUP($C34,'10-8-04'!$B$2:$P$84,13,FALSE))</f>
      </c>
      <c r="AC34" s="10">
        <f t="shared" si="8"/>
      </c>
      <c r="AD34" s="6" t="str">
        <f>IF(ISERROR(VLOOKUP($C34,'24-8-04'!$B$2:$P$79,13,FALSE)),"",VLOOKUP($C34,'24-8-04'!$B$2:$P$79,13,FALSE))</f>
        <v>dnf</v>
      </c>
      <c r="AE34" s="10">
        <f t="shared" si="9"/>
      </c>
    </row>
    <row r="35" spans="1:31" ht="12.75">
      <c r="A35">
        <f t="shared" si="0"/>
        <v>32</v>
      </c>
      <c r="B35" s="11">
        <f t="shared" si="11"/>
        <v>0</v>
      </c>
      <c r="C35" t="s">
        <v>34</v>
      </c>
      <c r="E35">
        <f>IF(O35="",0,VLOOKUP(O35,points!$A$1:$B$40,2)+$D35)</f>
        <v>0</v>
      </c>
      <c r="F35">
        <f>IF(Q35="",0,VLOOKUP(Q35,points!$A$1:$B$40,2)+$D35)</f>
        <v>0</v>
      </c>
      <c r="G35">
        <f>IF(S35="",0,VLOOKUP(S35,points!$A$1:$B$40,2)+$D35)</f>
        <v>0</v>
      </c>
      <c r="H35">
        <f>IF(U35="",0,VLOOKUP(U35,points!$A$1:$B$40,2)+$D35)</f>
        <v>0</v>
      </c>
      <c r="I35">
        <f>IF(W35="",0,VLOOKUP(W35,points!$A$1:$B$40,2)+$D35)</f>
        <v>0</v>
      </c>
      <c r="J35">
        <f>IF(Y35="",0,VLOOKUP(Y35,points!$A$1:$B$40,2)+$D35)</f>
        <v>0</v>
      </c>
      <c r="K35">
        <f>IF(AA35="",0,VLOOKUP(AA35,points!$A$1:$B$40,2)+$D35)</f>
        <v>0</v>
      </c>
      <c r="L35">
        <f>IF(AC35="",0,VLOOKUP(AC35,points!$A$1:$B$40,2)+$D35)</f>
        <v>0</v>
      </c>
      <c r="M35">
        <f>IF(AE35="",0,VLOOKUP(AE35,points!$A$1:$B$40,2)+$D35)</f>
        <v>0</v>
      </c>
      <c r="N35" s="6">
        <f>IF(ISERROR(VLOOKUP($C35,'4-5-04'!$B$2:$P$99,13,FALSE)),"",VLOOKUP($C35,'4-5-04'!$B$2:$P$99,13,FALSE))</f>
      </c>
      <c r="O35" s="10">
        <f t="shared" si="1"/>
      </c>
      <c r="P35" s="6">
        <f>IF(ISERROR(VLOOKUP($C35,'18-5-04'!$B$2:$P$95,13,FALSE)),"",VLOOKUP($C35,'18-5-04'!$B$2:$P$95,13,FALSE))</f>
      </c>
      <c r="Q35" s="10">
        <f t="shared" si="2"/>
      </c>
      <c r="R35" s="6" t="str">
        <f>IF(ISERROR(VLOOKUP($C35,'1-6-04'!$B$2:$P$95,13,FALSE)),"",VLOOKUP($C35,'1-6-04'!$B$2:$P$95,13,FALSE))</f>
        <v>dnf</v>
      </c>
      <c r="S35" s="10">
        <f t="shared" si="3"/>
      </c>
      <c r="T35" s="6">
        <f>IF(ISERROR(VLOOKUP($C35,'15-6-04'!$B$2:$P$99,13,FALSE)),"",VLOOKUP($C35,'15-6-04'!$B$2:$P$99,13,FALSE))</f>
      </c>
      <c r="U35" s="10">
        <f t="shared" si="4"/>
      </c>
      <c r="V35" s="6">
        <f>IF(ISERROR(VLOOKUP($C35,'29-6-04'!$B$2:$P$99,13,FALSE)),"",VLOOKUP($C35,'29-6-04'!$B$2:$P$99,13,FALSE))</f>
      </c>
      <c r="W35" s="10">
        <f t="shared" si="5"/>
      </c>
      <c r="X35" s="6" t="str">
        <f>IF(ISERROR(VLOOKUP($C35,'13-7-04'!$B$2:$P$81,13,FALSE)),"",VLOOKUP($C35,'13-7-04'!$B$2:$P$81,13,FALSE))</f>
        <v>dnf</v>
      </c>
      <c r="Y35" s="10">
        <f t="shared" si="6"/>
      </c>
      <c r="Z35" s="6">
        <f>IF(ISERROR(VLOOKUP($C35,'27-7-04'!$B$2:$P$81,13,FALSE)),"",VLOOKUP($C35,'27-7-04'!$B$2:$P$81,13,FALSE))</f>
      </c>
      <c r="AA35" s="10">
        <f t="shared" si="7"/>
      </c>
      <c r="AB35" s="6">
        <f>IF(ISERROR(VLOOKUP($C35,'10-8-04'!$B$2:$P$84,13,FALSE)),"",VLOOKUP($C35,'10-8-04'!$B$2:$P$84,13,FALSE))</f>
      </c>
      <c r="AC35" s="10">
        <f t="shared" si="8"/>
      </c>
      <c r="AD35" s="6">
        <f>IF(ISERROR(VLOOKUP($C35,'24-8-04'!$B$2:$P$79,13,FALSE)),"",VLOOKUP($C35,'24-8-04'!$B$2:$P$79,13,FALSE))</f>
      </c>
      <c r="AE35" s="10">
        <f t="shared" si="9"/>
      </c>
    </row>
    <row r="36" spans="1:31" ht="12.75">
      <c r="A36">
        <f t="shared" si="0"/>
        <v>32</v>
      </c>
      <c r="B36" s="11">
        <f t="shared" si="11"/>
        <v>0</v>
      </c>
      <c r="C36" t="s">
        <v>13</v>
      </c>
      <c r="D36">
        <v>2</v>
      </c>
      <c r="E36">
        <f>IF(O36="",0,VLOOKUP(O36,points!$A$1:$B$40,2)+$D36)</f>
        <v>0</v>
      </c>
      <c r="F36">
        <f>IF(Q36="",0,VLOOKUP(Q36,points!$A$1:$B$40,2)+$D36)</f>
        <v>0</v>
      </c>
      <c r="G36">
        <f>IF(S36="",0,VLOOKUP(S36,points!$A$1:$B$40,2)+$D36)</f>
        <v>0</v>
      </c>
      <c r="H36">
        <f>IF(U36="",0,VLOOKUP(U36,points!$A$1:$B$40,2)+$D36)</f>
        <v>0</v>
      </c>
      <c r="I36">
        <f>IF(W36="",0,VLOOKUP(W36,points!$A$1:$B$40,2)+$D36)</f>
        <v>0</v>
      </c>
      <c r="J36">
        <f>IF(Y36="",0,VLOOKUP(Y36,points!$A$1:$B$40,2)+$D36)</f>
        <v>0</v>
      </c>
      <c r="K36">
        <f>IF(AA36="",0,VLOOKUP(AA36,points!$A$1:$B$40,2)+$D36)</f>
        <v>0</v>
      </c>
      <c r="L36">
        <f>IF(AC36="",0,VLOOKUP(AC36,points!$A$1:$B$40,2)+$D36)</f>
        <v>0</v>
      </c>
      <c r="M36">
        <f>IF(AE36="",0,VLOOKUP(AE36,points!$A$1:$B$40,2)+$D36)</f>
        <v>0</v>
      </c>
      <c r="N36" s="6" t="str">
        <f>IF(ISERROR(VLOOKUP($C36,'4-5-04'!$B$2:$P$99,13,FALSE)),"",VLOOKUP($C36,'4-5-04'!$B$2:$P$99,13,FALSE))</f>
        <v>dnf</v>
      </c>
      <c r="O36" s="10">
        <f t="shared" si="1"/>
      </c>
      <c r="P36" s="6">
        <f>IF(ISERROR(VLOOKUP($C36,'18-5-04'!$B$2:$P$95,13,FALSE)),"",VLOOKUP($C36,'18-5-04'!$B$2:$P$95,13,FALSE))</f>
      </c>
      <c r="Q36" s="10">
        <f t="shared" si="2"/>
      </c>
      <c r="R36" s="6">
        <f>IF(ISERROR(VLOOKUP($C36,'1-6-04'!$B$2:$P$95,13,FALSE)),"",VLOOKUP($C36,'1-6-04'!$B$2:$P$95,13,FALSE))</f>
      </c>
      <c r="S36" s="10">
        <f t="shared" si="3"/>
      </c>
      <c r="T36" s="6">
        <f>IF(ISERROR(VLOOKUP($C36,'15-6-04'!$B$2:$P$99,13,FALSE)),"",VLOOKUP($C36,'15-6-04'!$B$2:$P$99,13,FALSE))</f>
      </c>
      <c r="U36" s="10">
        <f t="shared" si="4"/>
      </c>
      <c r="V36" s="6">
        <f>IF(ISERROR(VLOOKUP($C36,'29-6-04'!$B$2:$P$99,13,FALSE)),"",VLOOKUP($C36,'29-6-04'!$B$2:$P$99,13,FALSE))</f>
      </c>
      <c r="W36" s="10">
        <f t="shared" si="5"/>
      </c>
      <c r="X36" s="6">
        <f>IF(ISERROR(VLOOKUP($C36,'13-7-04'!$B$2:$P$81,13,FALSE)),"",VLOOKUP($C36,'13-7-04'!$B$2:$P$81,13,FALSE))</f>
      </c>
      <c r="Y36" s="10">
        <f t="shared" si="6"/>
      </c>
      <c r="Z36" s="6">
        <f>IF(ISERROR(VLOOKUP($C36,'27-7-04'!$B$2:$P$81,13,FALSE)),"",VLOOKUP($C36,'27-7-04'!$B$2:$P$81,13,FALSE))</f>
      </c>
      <c r="AA36" s="10">
        <f t="shared" si="7"/>
      </c>
      <c r="AB36" s="6">
        <f>IF(ISERROR(VLOOKUP($C36,'10-8-04'!$B$2:$P$84,13,FALSE)),"",VLOOKUP($C36,'10-8-04'!$B$2:$P$84,13,FALSE))</f>
      </c>
      <c r="AC36" s="10">
        <f t="shared" si="8"/>
      </c>
      <c r="AD36" s="6">
        <f>IF(ISERROR(VLOOKUP($C36,'24-8-04'!$B$2:$P$79,13,FALSE)),"",VLOOKUP($C36,'24-8-04'!$B$2:$P$79,13,FALSE))</f>
      </c>
      <c r="AE36" s="10">
        <f t="shared" si="9"/>
      </c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Q10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7" ht="12.75">
      <c r="A1" s="15" t="s">
        <v>0</v>
      </c>
      <c r="B1" s="15" t="s">
        <v>1</v>
      </c>
      <c r="C1" s="15" t="s">
        <v>2</v>
      </c>
      <c r="D1" s="12" t="s">
        <v>3</v>
      </c>
      <c r="E1" s="12" t="s">
        <v>4</v>
      </c>
      <c r="F1" s="12" t="s">
        <v>5</v>
      </c>
      <c r="G1" s="12" t="s">
        <v>22</v>
      </c>
      <c r="H1" s="12" t="s">
        <v>6</v>
      </c>
      <c r="I1" s="12" t="s">
        <v>7</v>
      </c>
      <c r="J1" s="12" t="s">
        <v>22</v>
      </c>
      <c r="K1" s="12" t="s">
        <v>8</v>
      </c>
      <c r="L1" s="12" t="s">
        <v>9</v>
      </c>
      <c r="M1" s="12" t="s">
        <v>22</v>
      </c>
      <c r="N1" s="12" t="s">
        <v>10</v>
      </c>
      <c r="O1" s="24" t="s">
        <v>11</v>
      </c>
      <c r="P1" s="15" t="s">
        <v>1</v>
      </c>
      <c r="Q1" s="18"/>
    </row>
    <row r="2" spans="1:16" ht="12.75">
      <c r="A2" s="25">
        <f aca="true" t="shared" si="0" ref="A2:A10">O2</f>
        <v>1</v>
      </c>
      <c r="B2" s="27" t="s">
        <v>47</v>
      </c>
      <c r="C2" s="17">
        <v>10</v>
      </c>
      <c r="D2" s="13">
        <f aca="true" t="shared" si="1" ref="D2:D10">IF(ISBLANK($C2),"",TIMEVALUE("0:1")*C2)</f>
        <v>0.006944444444444445</v>
      </c>
      <c r="E2" s="26">
        <v>0.010347222222222223</v>
      </c>
      <c r="F2" s="22">
        <f aca="true" t="shared" si="2" ref="F2:F10">IF(E2="dnf","dnf",IF(ISBLANK(E2),"",E2-D2))</f>
        <v>0.003402777777777778</v>
      </c>
      <c r="G2" s="25">
        <f aca="true" t="shared" si="3" ref="G2:G10">IF(ISBLANK(E2),"",IF(E2="dnf","dnf",RANK(F2,F$2:F$20,1)))</f>
        <v>1</v>
      </c>
      <c r="H2" s="26">
        <v>0.032233796296296295</v>
      </c>
      <c r="I2" s="22">
        <f aca="true" t="shared" si="4" ref="I2:I10">IF(H2="dnf","dnf",IF(ISBLANK(H2),"",H2-E2))</f>
        <v>0.021886574074074072</v>
      </c>
      <c r="J2" s="25">
        <f aca="true" t="shared" si="5" ref="J2:J10">IF(ISBLANK(H2),"",IF(H2="dnf","dnf",RANK(I2,I$2:I$20,1)))</f>
        <v>1</v>
      </c>
      <c r="K2" s="26">
        <v>0.04493055555555556</v>
      </c>
      <c r="L2" s="22">
        <f aca="true" t="shared" si="6" ref="L2:L10">IF(K2="dnf","dnf",IF(ISBLANK(K2),"",K2-H2))</f>
        <v>0.012696759259259262</v>
      </c>
      <c r="M2" s="25">
        <f aca="true" t="shared" si="7" ref="M2:M10">IF(ISBLANK(K2),"",IF(K2="dnf","dnf",RANK(L2,L$2:L$20,1)))</f>
        <v>1</v>
      </c>
      <c r="N2" s="22">
        <f aca="true" t="shared" si="8" ref="N2:N10">IF(K2="dnf","dnf",IF(ISBLANK(K2),"",F2+I2+L2))</f>
        <v>0.03798611111111111</v>
      </c>
      <c r="O2" s="25">
        <f aca="true" t="shared" si="9" ref="O2:O10">IF(ISBLANK(K2),"",IF(K2="dnf","dnf",RANK(N2,N$2:N$20,1)))</f>
        <v>1</v>
      </c>
      <c r="P2" s="28" t="str">
        <f aca="true" t="shared" si="10" ref="P2:P10">B2</f>
        <v>Matt Powell</v>
      </c>
    </row>
    <row r="3" spans="1:16" ht="12.75">
      <c r="A3" s="25">
        <f t="shared" si="0"/>
        <v>2</v>
      </c>
      <c r="B3" s="27" t="s">
        <v>19</v>
      </c>
      <c r="C3" s="17">
        <v>8</v>
      </c>
      <c r="D3" s="13">
        <f t="shared" si="1"/>
        <v>0.005555555555555556</v>
      </c>
      <c r="E3" s="26">
        <v>0.009386574074074075</v>
      </c>
      <c r="F3" s="22">
        <f t="shared" si="2"/>
        <v>0.003831018518518519</v>
      </c>
      <c r="G3" s="25">
        <f t="shared" si="3"/>
        <v>3</v>
      </c>
      <c r="H3" s="26">
        <v>0.03127314814814815</v>
      </c>
      <c r="I3" s="22">
        <f t="shared" si="4"/>
        <v>0.021886574074074072</v>
      </c>
      <c r="J3" s="25">
        <f t="shared" si="5"/>
        <v>1</v>
      </c>
      <c r="K3" s="26">
        <v>0.04496527777777778</v>
      </c>
      <c r="L3" s="22">
        <f t="shared" si="6"/>
        <v>0.01369212962962963</v>
      </c>
      <c r="M3" s="25">
        <f t="shared" si="7"/>
        <v>2</v>
      </c>
      <c r="N3" s="22">
        <f t="shared" si="8"/>
        <v>0.03940972222222222</v>
      </c>
      <c r="O3" s="25">
        <f t="shared" si="9"/>
        <v>2</v>
      </c>
      <c r="P3" s="28" t="str">
        <f t="shared" si="10"/>
        <v>Ben Johnson</v>
      </c>
    </row>
    <row r="4" spans="1:16" ht="12.75">
      <c r="A4" s="25">
        <f t="shared" si="0"/>
        <v>3</v>
      </c>
      <c r="B4" s="27" t="s">
        <v>20</v>
      </c>
      <c r="C4" s="17">
        <v>8</v>
      </c>
      <c r="D4" s="13">
        <f t="shared" si="1"/>
        <v>0.005555555555555556</v>
      </c>
      <c r="E4" s="26">
        <v>0.009664351851851851</v>
      </c>
      <c r="F4" s="22">
        <f t="shared" si="2"/>
        <v>0.004108796296296295</v>
      </c>
      <c r="G4" s="25">
        <f t="shared" si="3"/>
        <v>6</v>
      </c>
      <c r="H4" s="26">
        <v>0.032233796296296295</v>
      </c>
      <c r="I4" s="22">
        <f t="shared" si="4"/>
        <v>0.022569444444444444</v>
      </c>
      <c r="J4" s="25">
        <f t="shared" si="5"/>
        <v>4</v>
      </c>
      <c r="K4" s="26">
        <v>0.04607638888888888</v>
      </c>
      <c r="L4" s="22">
        <f t="shared" si="6"/>
        <v>0.013842592592592587</v>
      </c>
      <c r="M4" s="25">
        <f t="shared" si="7"/>
        <v>3</v>
      </c>
      <c r="N4" s="22">
        <f t="shared" si="8"/>
        <v>0.040520833333333325</v>
      </c>
      <c r="O4" s="25">
        <f t="shared" si="9"/>
        <v>3</v>
      </c>
      <c r="P4" s="28" t="str">
        <f t="shared" si="10"/>
        <v>Hanno Nickau</v>
      </c>
    </row>
    <row r="5" spans="1:16" ht="12.75">
      <c r="A5" s="25">
        <f t="shared" si="0"/>
        <v>4</v>
      </c>
      <c r="B5" s="27" t="s">
        <v>31</v>
      </c>
      <c r="C5" s="17">
        <v>8</v>
      </c>
      <c r="D5" s="13">
        <f t="shared" si="1"/>
        <v>0.005555555555555556</v>
      </c>
      <c r="E5" s="26">
        <v>0.009386574074074075</v>
      </c>
      <c r="F5" s="22">
        <f t="shared" si="2"/>
        <v>0.003831018518518519</v>
      </c>
      <c r="G5" s="25">
        <f t="shared" si="3"/>
        <v>3</v>
      </c>
      <c r="H5" s="26">
        <v>0.03152777777777777</v>
      </c>
      <c r="I5" s="22">
        <f t="shared" si="4"/>
        <v>0.022141203703703698</v>
      </c>
      <c r="J5" s="25">
        <f t="shared" si="5"/>
        <v>3</v>
      </c>
      <c r="K5" s="26">
        <v>0.04608796296296296</v>
      </c>
      <c r="L5" s="22">
        <f t="shared" si="6"/>
        <v>0.01456018518518519</v>
      </c>
      <c r="M5" s="25">
        <f t="shared" si="7"/>
        <v>4</v>
      </c>
      <c r="N5" s="22">
        <f t="shared" si="8"/>
        <v>0.040532407407407406</v>
      </c>
      <c r="O5" s="25">
        <f t="shared" si="9"/>
        <v>4</v>
      </c>
      <c r="P5" s="28" t="str">
        <f t="shared" si="10"/>
        <v>John Clements</v>
      </c>
    </row>
    <row r="6" spans="1:16" ht="12.75">
      <c r="A6" s="25">
        <f t="shared" si="0"/>
        <v>5</v>
      </c>
      <c r="B6" s="27" t="s">
        <v>76</v>
      </c>
      <c r="C6" s="17">
        <v>5</v>
      </c>
      <c r="D6" s="13">
        <f t="shared" si="1"/>
        <v>0.0034722222222222225</v>
      </c>
      <c r="E6" s="26">
        <v>0.007222222222222223</v>
      </c>
      <c r="F6" s="22">
        <f t="shared" si="2"/>
        <v>0.0037500000000000003</v>
      </c>
      <c r="G6" s="25">
        <f t="shared" si="3"/>
        <v>2</v>
      </c>
      <c r="H6" s="26">
        <v>0.030833333333333334</v>
      </c>
      <c r="I6" s="22">
        <f t="shared" si="4"/>
        <v>0.02361111111111111</v>
      </c>
      <c r="J6" s="25">
        <f t="shared" si="5"/>
        <v>5</v>
      </c>
      <c r="K6" s="26">
        <v>0.04568287037037037</v>
      </c>
      <c r="L6" s="22">
        <f t="shared" si="6"/>
        <v>0.014849537037037033</v>
      </c>
      <c r="M6" s="25">
        <f t="shared" si="7"/>
        <v>5</v>
      </c>
      <c r="N6" s="22">
        <f t="shared" si="8"/>
        <v>0.04221064814814814</v>
      </c>
      <c r="O6" s="25">
        <f t="shared" si="9"/>
        <v>5</v>
      </c>
      <c r="P6" s="28" t="str">
        <f>B6</f>
        <v>Alfonso (g)</v>
      </c>
    </row>
    <row r="7" spans="1:16" ht="12.75">
      <c r="A7" s="25">
        <f>O7</f>
        <v>6</v>
      </c>
      <c r="B7" s="27" t="s">
        <v>29</v>
      </c>
      <c r="C7" s="17">
        <v>0</v>
      </c>
      <c r="D7" s="13">
        <f t="shared" si="1"/>
        <v>0</v>
      </c>
      <c r="E7" s="26">
        <v>0.0042824074074074075</v>
      </c>
      <c r="F7" s="22">
        <f t="shared" si="2"/>
        <v>0.0042824074074074075</v>
      </c>
      <c r="G7" s="25">
        <f t="shared" si="3"/>
        <v>7</v>
      </c>
      <c r="H7" s="26">
        <v>0.03189814814814815</v>
      </c>
      <c r="I7" s="22">
        <f t="shared" si="4"/>
        <v>0.02761574074074074</v>
      </c>
      <c r="J7" s="25">
        <f t="shared" si="5"/>
        <v>7</v>
      </c>
      <c r="K7" s="26">
        <v>0.04809027777777778</v>
      </c>
      <c r="L7" s="22">
        <f t="shared" si="6"/>
        <v>0.016192129629629633</v>
      </c>
      <c r="M7" s="25">
        <f t="shared" si="7"/>
        <v>6</v>
      </c>
      <c r="N7" s="22">
        <f t="shared" si="8"/>
        <v>0.04809027777777778</v>
      </c>
      <c r="O7" s="25">
        <f t="shared" si="9"/>
        <v>6</v>
      </c>
      <c r="P7" s="28" t="str">
        <f t="shared" si="10"/>
        <v>Marie-Anne Fischer</v>
      </c>
    </row>
    <row r="8" spans="1:16" ht="12.75">
      <c r="A8" s="25">
        <f t="shared" si="0"/>
        <v>7</v>
      </c>
      <c r="B8" s="27" t="s">
        <v>38</v>
      </c>
      <c r="C8" s="17">
        <v>5</v>
      </c>
      <c r="D8" s="13">
        <f t="shared" si="1"/>
        <v>0.0034722222222222225</v>
      </c>
      <c r="E8" s="26">
        <v>0.007789351851851852</v>
      </c>
      <c r="F8" s="22">
        <f t="shared" si="2"/>
        <v>0.004317129629629629</v>
      </c>
      <c r="G8" s="25">
        <f t="shared" si="3"/>
        <v>8</v>
      </c>
      <c r="H8" s="26">
        <v>0.03575231481481481</v>
      </c>
      <c r="I8" s="22">
        <f t="shared" si="4"/>
        <v>0.02796296296296296</v>
      </c>
      <c r="J8" s="25">
        <f t="shared" si="5"/>
        <v>8</v>
      </c>
      <c r="K8" s="26">
        <v>0.053541666666666675</v>
      </c>
      <c r="L8" s="22">
        <f t="shared" si="6"/>
        <v>0.017789351851851862</v>
      </c>
      <c r="M8" s="25">
        <f t="shared" si="7"/>
        <v>8</v>
      </c>
      <c r="N8" s="22">
        <f t="shared" si="8"/>
        <v>0.05006944444444445</v>
      </c>
      <c r="O8" s="25">
        <f t="shared" si="9"/>
        <v>7</v>
      </c>
      <c r="P8" s="28" t="str">
        <f t="shared" si="10"/>
        <v>Matt Davis</v>
      </c>
    </row>
    <row r="9" spans="1:16" ht="12.75">
      <c r="A9" s="25">
        <f t="shared" si="0"/>
        <v>8</v>
      </c>
      <c r="B9" s="27" t="s">
        <v>72</v>
      </c>
      <c r="C9" s="17">
        <v>0</v>
      </c>
      <c r="D9" s="13">
        <f t="shared" si="1"/>
        <v>0</v>
      </c>
      <c r="E9" s="26">
        <v>0.0044907407407407405</v>
      </c>
      <c r="F9" s="22">
        <f t="shared" si="2"/>
        <v>0.0044907407407407405</v>
      </c>
      <c r="G9" s="25">
        <f t="shared" si="3"/>
        <v>9</v>
      </c>
      <c r="H9" s="26">
        <v>0.033541666666666664</v>
      </c>
      <c r="I9" s="22">
        <f t="shared" si="4"/>
        <v>0.029050925925925924</v>
      </c>
      <c r="J9" s="25">
        <f t="shared" si="5"/>
        <v>9</v>
      </c>
      <c r="K9" s="26">
        <v>0.05011574074074074</v>
      </c>
      <c r="L9" s="22">
        <f t="shared" si="6"/>
        <v>0.016574074074074074</v>
      </c>
      <c r="M9" s="25">
        <f t="shared" si="7"/>
        <v>7</v>
      </c>
      <c r="N9" s="22">
        <f t="shared" si="8"/>
        <v>0.05011574074074074</v>
      </c>
      <c r="O9" s="25">
        <f t="shared" si="9"/>
        <v>8</v>
      </c>
      <c r="P9" s="28" t="str">
        <f t="shared" si="10"/>
        <v>Bob Green (g)</v>
      </c>
    </row>
    <row r="10" spans="1:16" ht="12.75">
      <c r="A10" s="25" t="str">
        <f t="shared" si="0"/>
        <v>dnf</v>
      </c>
      <c r="B10" s="27" t="s">
        <v>79</v>
      </c>
      <c r="C10" s="17">
        <v>5</v>
      </c>
      <c r="D10" s="13">
        <f t="shared" si="1"/>
        <v>0.0034722222222222225</v>
      </c>
      <c r="E10" s="26">
        <v>0.007407407407407407</v>
      </c>
      <c r="F10" s="22">
        <f t="shared" si="2"/>
        <v>0.003935185185185184</v>
      </c>
      <c r="G10" s="25">
        <f t="shared" si="3"/>
        <v>5</v>
      </c>
      <c r="H10" s="26">
        <v>0.03204861111111111</v>
      </c>
      <c r="I10" s="22">
        <f t="shared" si="4"/>
        <v>0.024641203703703703</v>
      </c>
      <c r="J10" s="25">
        <f t="shared" si="5"/>
        <v>6</v>
      </c>
      <c r="K10" s="26" t="s">
        <v>12</v>
      </c>
      <c r="L10" s="22" t="str">
        <f t="shared" si="6"/>
        <v>dnf</v>
      </c>
      <c r="M10" s="25" t="str">
        <f t="shared" si="7"/>
        <v>dnf</v>
      </c>
      <c r="N10" s="22" t="str">
        <f t="shared" si="8"/>
        <v>dnf</v>
      </c>
      <c r="O10" s="25" t="str">
        <f t="shared" si="9"/>
        <v>dnf</v>
      </c>
      <c r="P10" s="28" t="str">
        <f t="shared" si="10"/>
        <v>Emma Riggs</v>
      </c>
    </row>
  </sheetData>
  <conditionalFormatting sqref="F2:F10 I2:I10 L2:L10 N2:N10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Q15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7" ht="12.75">
      <c r="A1" s="15" t="s">
        <v>0</v>
      </c>
      <c r="B1" s="15" t="s">
        <v>1</v>
      </c>
      <c r="C1" s="15" t="s">
        <v>2</v>
      </c>
      <c r="D1" s="12" t="s">
        <v>3</v>
      </c>
      <c r="E1" s="12" t="s">
        <v>4</v>
      </c>
      <c r="F1" s="12" t="s">
        <v>5</v>
      </c>
      <c r="G1" s="12" t="s">
        <v>22</v>
      </c>
      <c r="H1" s="12" t="s">
        <v>6</v>
      </c>
      <c r="I1" s="12" t="s">
        <v>7</v>
      </c>
      <c r="J1" s="12" t="s">
        <v>22</v>
      </c>
      <c r="K1" s="12" t="s">
        <v>8</v>
      </c>
      <c r="L1" s="12" t="s">
        <v>9</v>
      </c>
      <c r="M1" s="12" t="s">
        <v>22</v>
      </c>
      <c r="N1" s="12" t="s">
        <v>10</v>
      </c>
      <c r="O1" s="24" t="s">
        <v>11</v>
      </c>
      <c r="P1" s="15" t="s">
        <v>1</v>
      </c>
      <c r="Q1" s="18"/>
    </row>
    <row r="2" spans="1:16" ht="12.75">
      <c r="A2" s="25">
        <f aca="true" t="shared" si="0" ref="A2:A14">O2</f>
        <v>1</v>
      </c>
      <c r="B2" s="27" t="s">
        <v>47</v>
      </c>
      <c r="C2" s="17">
        <v>10</v>
      </c>
      <c r="D2" s="13">
        <f aca="true" t="shared" si="1" ref="D2:D15">IF(ISBLANK($C2),"",TIMEVALUE("0:1")*C2)</f>
        <v>0.006944444444444445</v>
      </c>
      <c r="E2" s="26">
        <v>0.010416666666666666</v>
      </c>
      <c r="F2" s="22">
        <f aca="true" t="shared" si="2" ref="F2:F14">IF(E2="dnf","dnf",IF(ISBLANK(E2),"",E2-D2))</f>
        <v>0.003472222222222221</v>
      </c>
      <c r="G2" s="25">
        <f aca="true" t="shared" si="3" ref="G2:G15">IF(ISBLANK(E2),"",IF(E2="dnf","dnf",RANK(F2,F$2:F$25,1)))</f>
        <v>2</v>
      </c>
      <c r="H2" s="26">
        <v>0.03072916666666667</v>
      </c>
      <c r="I2" s="22">
        <f aca="true" t="shared" si="4" ref="I2:I14">IF(H2="dnf","dnf",IF(ISBLANK(H2),"",H2-E2))</f>
        <v>0.020312500000000004</v>
      </c>
      <c r="J2" s="25">
        <f aca="true" t="shared" si="5" ref="J2:J15">IF(ISBLANK(H2),"",IF(H2="dnf","dnf",RANK(I2,I$2:I$25,1)))</f>
        <v>3</v>
      </c>
      <c r="K2" s="26">
        <v>0.043715277777777777</v>
      </c>
      <c r="L2" s="22">
        <f aca="true" t="shared" si="6" ref="L2:L14">IF(K2="dnf","dnf",IF(ISBLANK(K2),"",K2-H2))</f>
        <v>0.012986111111111108</v>
      </c>
      <c r="M2" s="25">
        <f aca="true" t="shared" si="7" ref="M2:M15">IF(ISBLANK(K2),"",IF(K2="dnf","dnf",RANK(L2,L$2:L$25,1)))</f>
        <v>2</v>
      </c>
      <c r="N2" s="22">
        <f aca="true" t="shared" si="8" ref="N2:N14">IF(K2="dnf","dnf",IF(ISBLANK(K2),"",F2+I2+L2))</f>
        <v>0.036770833333333336</v>
      </c>
      <c r="O2" s="25">
        <f aca="true" t="shared" si="9" ref="O2:O15">IF(ISBLANK(K2),"",IF(K2="dnf","dnf",RANK(N2,N$2:N$25,1)))</f>
        <v>1</v>
      </c>
      <c r="P2" s="28" t="str">
        <f aca="true" t="shared" si="10" ref="P2:P14">B2</f>
        <v>Matt Powell</v>
      </c>
    </row>
    <row r="3" spans="1:16" ht="12.75">
      <c r="A3" s="25">
        <f t="shared" si="0"/>
        <v>2</v>
      </c>
      <c r="B3" s="27" t="s">
        <v>19</v>
      </c>
      <c r="C3" s="17">
        <v>10</v>
      </c>
      <c r="D3" s="13">
        <f t="shared" si="1"/>
        <v>0.006944444444444445</v>
      </c>
      <c r="E3" s="26">
        <v>0.010555555555555554</v>
      </c>
      <c r="F3" s="22">
        <f t="shared" si="2"/>
        <v>0.003611111111111109</v>
      </c>
      <c r="G3" s="25">
        <f t="shared" si="3"/>
        <v>4</v>
      </c>
      <c r="H3" s="26">
        <v>0.030763888888888886</v>
      </c>
      <c r="I3" s="22">
        <f t="shared" si="4"/>
        <v>0.02020833333333333</v>
      </c>
      <c r="J3" s="25">
        <f t="shared" si="5"/>
        <v>2</v>
      </c>
      <c r="K3" s="26">
        <v>0.04407407407407407</v>
      </c>
      <c r="L3" s="22">
        <f t="shared" si="6"/>
        <v>0.013310185185185185</v>
      </c>
      <c r="M3" s="25">
        <f t="shared" si="7"/>
        <v>3</v>
      </c>
      <c r="N3" s="22">
        <f t="shared" si="8"/>
        <v>0.037129629629629624</v>
      </c>
      <c r="O3" s="25">
        <f t="shared" si="9"/>
        <v>2</v>
      </c>
      <c r="P3" s="28" t="str">
        <f t="shared" si="10"/>
        <v>Ben Johnson</v>
      </c>
    </row>
    <row r="4" spans="1:16" ht="12.75">
      <c r="A4" s="25">
        <f t="shared" si="0"/>
        <v>3</v>
      </c>
      <c r="B4" s="27" t="s">
        <v>42</v>
      </c>
      <c r="C4" s="17">
        <v>10</v>
      </c>
      <c r="D4" s="13">
        <f t="shared" si="1"/>
        <v>0.006944444444444445</v>
      </c>
      <c r="E4" s="26">
        <v>0.010578703703703703</v>
      </c>
      <c r="F4" s="22">
        <f t="shared" si="2"/>
        <v>0.003634259259259258</v>
      </c>
      <c r="G4" s="25">
        <f t="shared" si="3"/>
        <v>5</v>
      </c>
      <c r="H4" s="26">
        <v>0.03074074074074074</v>
      </c>
      <c r="I4" s="22">
        <f t="shared" si="4"/>
        <v>0.020162037037037034</v>
      </c>
      <c r="J4" s="25">
        <f t="shared" si="5"/>
        <v>1</v>
      </c>
      <c r="K4" s="26">
        <v>0.04429398148148148</v>
      </c>
      <c r="L4" s="22">
        <f t="shared" si="6"/>
        <v>0.013553240740740744</v>
      </c>
      <c r="M4" s="25">
        <f t="shared" si="7"/>
        <v>4</v>
      </c>
      <c r="N4" s="22">
        <f t="shared" si="8"/>
        <v>0.037349537037037035</v>
      </c>
      <c r="O4" s="25">
        <f t="shared" si="9"/>
        <v>3</v>
      </c>
      <c r="P4" s="28" t="str">
        <f t="shared" si="10"/>
        <v>James Griffiths</v>
      </c>
    </row>
    <row r="5" spans="1:16" ht="12.75">
      <c r="A5" s="25">
        <f t="shared" si="0"/>
        <v>4</v>
      </c>
      <c r="B5" s="27" t="s">
        <v>71</v>
      </c>
      <c r="C5" s="17">
        <v>10</v>
      </c>
      <c r="D5" s="13">
        <f t="shared" si="1"/>
        <v>0.006944444444444445</v>
      </c>
      <c r="E5" s="26">
        <v>0.010405092592592593</v>
      </c>
      <c r="F5" s="22">
        <f t="shared" si="2"/>
        <v>0.0034606481481481476</v>
      </c>
      <c r="G5" s="25">
        <f t="shared" si="3"/>
        <v>1</v>
      </c>
      <c r="H5" s="26">
        <v>0.03243055555555556</v>
      </c>
      <c r="I5" s="22">
        <f t="shared" si="4"/>
        <v>0.02202546296296297</v>
      </c>
      <c r="J5" s="25">
        <f t="shared" si="5"/>
        <v>6</v>
      </c>
      <c r="K5" s="26">
        <v>0.045196759259259256</v>
      </c>
      <c r="L5" s="22">
        <f t="shared" si="6"/>
        <v>0.012766203703703696</v>
      </c>
      <c r="M5" s="25">
        <f t="shared" si="7"/>
        <v>1</v>
      </c>
      <c r="N5" s="22">
        <f t="shared" si="8"/>
        <v>0.03825231481481481</v>
      </c>
      <c r="O5" s="25">
        <f t="shared" si="9"/>
        <v>4</v>
      </c>
      <c r="P5" s="28" t="str">
        <f t="shared" si="10"/>
        <v>Ollie Bates</v>
      </c>
    </row>
    <row r="6" spans="1:16" ht="12.75">
      <c r="A6" s="25">
        <f t="shared" si="0"/>
        <v>5</v>
      </c>
      <c r="B6" s="27" t="s">
        <v>45</v>
      </c>
      <c r="C6" s="17">
        <v>10</v>
      </c>
      <c r="D6" s="13">
        <f t="shared" si="1"/>
        <v>0.006944444444444445</v>
      </c>
      <c r="E6" s="26">
        <v>0.010613425925925927</v>
      </c>
      <c r="F6" s="22">
        <f t="shared" si="2"/>
        <v>0.0036689814814814823</v>
      </c>
      <c r="G6" s="25">
        <f t="shared" si="3"/>
        <v>6</v>
      </c>
      <c r="H6" s="26">
        <v>0.03137731481481481</v>
      </c>
      <c r="I6" s="22">
        <f t="shared" si="4"/>
        <v>0.02076388888888888</v>
      </c>
      <c r="J6" s="25">
        <f t="shared" si="5"/>
        <v>4</v>
      </c>
      <c r="K6" s="26">
        <v>0.04556712962962963</v>
      </c>
      <c r="L6" s="22">
        <f t="shared" si="6"/>
        <v>0.014189814814814822</v>
      </c>
      <c r="M6" s="25">
        <f t="shared" si="7"/>
        <v>8</v>
      </c>
      <c r="N6" s="22">
        <f t="shared" si="8"/>
        <v>0.038622685185185184</v>
      </c>
      <c r="O6" s="25">
        <f t="shared" si="9"/>
        <v>5</v>
      </c>
      <c r="P6" s="28" t="str">
        <f t="shared" si="10"/>
        <v>Simon Johnson</v>
      </c>
    </row>
    <row r="7" spans="1:16" ht="12.75">
      <c r="A7" s="25">
        <f t="shared" si="0"/>
        <v>6</v>
      </c>
      <c r="B7" s="27" t="s">
        <v>14</v>
      </c>
      <c r="C7" s="17">
        <v>8</v>
      </c>
      <c r="D7" s="13">
        <f t="shared" si="1"/>
        <v>0.005555555555555556</v>
      </c>
      <c r="E7" s="26">
        <v>0.009467592592592592</v>
      </c>
      <c r="F7" s="22">
        <f t="shared" si="2"/>
        <v>0.003912037037037036</v>
      </c>
      <c r="G7" s="25">
        <f t="shared" si="3"/>
        <v>8</v>
      </c>
      <c r="H7" s="26">
        <v>0.03135416666666666</v>
      </c>
      <c r="I7" s="22">
        <f t="shared" si="4"/>
        <v>0.021886574074074072</v>
      </c>
      <c r="J7" s="25">
        <f t="shared" si="5"/>
        <v>5</v>
      </c>
      <c r="K7" s="26">
        <v>0.0453125</v>
      </c>
      <c r="L7" s="22">
        <f t="shared" si="6"/>
        <v>0.013958333333333336</v>
      </c>
      <c r="M7" s="25">
        <f t="shared" si="7"/>
        <v>6</v>
      </c>
      <c r="N7" s="22">
        <f t="shared" si="8"/>
        <v>0.03975694444444444</v>
      </c>
      <c r="O7" s="25">
        <f t="shared" si="9"/>
        <v>6</v>
      </c>
      <c r="P7" s="28" t="str">
        <f t="shared" si="10"/>
        <v>Mike Dunmore</v>
      </c>
    </row>
    <row r="8" spans="1:16" ht="12.75">
      <c r="A8" s="25">
        <f t="shared" si="0"/>
        <v>7</v>
      </c>
      <c r="B8" s="27" t="s">
        <v>31</v>
      </c>
      <c r="C8" s="17">
        <v>10</v>
      </c>
      <c r="D8" s="13">
        <f t="shared" si="1"/>
        <v>0.006944444444444445</v>
      </c>
      <c r="E8" s="26">
        <v>0.010798611111111111</v>
      </c>
      <c r="F8" s="22">
        <f t="shared" si="2"/>
        <v>0.0038541666666666663</v>
      </c>
      <c r="G8" s="25">
        <f t="shared" si="3"/>
        <v>7</v>
      </c>
      <c r="H8" s="26">
        <v>0.032858796296296296</v>
      </c>
      <c r="I8" s="22">
        <f t="shared" si="4"/>
        <v>0.022060185185185183</v>
      </c>
      <c r="J8" s="25">
        <f t="shared" si="5"/>
        <v>7</v>
      </c>
      <c r="K8" s="26">
        <v>0.04716435185185185</v>
      </c>
      <c r="L8" s="22">
        <f t="shared" si="6"/>
        <v>0.014305555555555557</v>
      </c>
      <c r="M8" s="25">
        <f t="shared" si="7"/>
        <v>9</v>
      </c>
      <c r="N8" s="22">
        <f t="shared" si="8"/>
        <v>0.040219907407407406</v>
      </c>
      <c r="O8" s="25">
        <f t="shared" si="9"/>
        <v>7</v>
      </c>
      <c r="P8" s="28" t="str">
        <f t="shared" si="10"/>
        <v>John Clements</v>
      </c>
    </row>
    <row r="9" spans="1:16" ht="12.75">
      <c r="A9" s="25">
        <f t="shared" si="0"/>
        <v>8</v>
      </c>
      <c r="B9" s="27" t="s">
        <v>53</v>
      </c>
      <c r="C9" s="17">
        <v>8</v>
      </c>
      <c r="D9" s="13">
        <f t="shared" si="1"/>
        <v>0.005555555555555556</v>
      </c>
      <c r="E9" s="26">
        <v>0.009131944444444444</v>
      </c>
      <c r="F9" s="22">
        <f t="shared" si="2"/>
        <v>0.0035763888888888885</v>
      </c>
      <c r="G9" s="25">
        <f t="shared" si="3"/>
        <v>3</v>
      </c>
      <c r="H9" s="26">
        <v>0.03217592592592593</v>
      </c>
      <c r="I9" s="22">
        <f t="shared" si="4"/>
        <v>0.023043981481481485</v>
      </c>
      <c r="J9" s="25">
        <f t="shared" si="5"/>
        <v>10</v>
      </c>
      <c r="K9" s="26">
        <v>0.0459375</v>
      </c>
      <c r="L9" s="22">
        <f t="shared" si="6"/>
        <v>0.013761574074074072</v>
      </c>
      <c r="M9" s="25">
        <f t="shared" si="7"/>
        <v>5</v>
      </c>
      <c r="N9" s="22">
        <f t="shared" si="8"/>
        <v>0.04038194444444444</v>
      </c>
      <c r="O9" s="25">
        <f t="shared" si="9"/>
        <v>8</v>
      </c>
      <c r="P9" s="28" t="str">
        <f t="shared" si="10"/>
        <v>David Burton (g)</v>
      </c>
    </row>
    <row r="10" spans="1:16" ht="12.75">
      <c r="A10" s="25">
        <f t="shared" si="0"/>
        <v>9</v>
      </c>
      <c r="B10" s="27" t="s">
        <v>15</v>
      </c>
      <c r="C10" s="17">
        <v>5</v>
      </c>
      <c r="D10" s="13">
        <f t="shared" si="1"/>
        <v>0.0034722222222222225</v>
      </c>
      <c r="E10" s="26">
        <v>0.007511574074074074</v>
      </c>
      <c r="F10" s="22">
        <f t="shared" si="2"/>
        <v>0.004039351851851851</v>
      </c>
      <c r="G10" s="25">
        <f t="shared" si="3"/>
        <v>10</v>
      </c>
      <c r="H10" s="26">
        <v>0.03045138888888889</v>
      </c>
      <c r="I10" s="22">
        <f t="shared" si="4"/>
        <v>0.022939814814814816</v>
      </c>
      <c r="J10" s="25">
        <f t="shared" si="5"/>
        <v>9</v>
      </c>
      <c r="K10" s="26">
        <v>0.044583333333333336</v>
      </c>
      <c r="L10" s="22">
        <f t="shared" si="6"/>
        <v>0.014131944444444447</v>
      </c>
      <c r="M10" s="25">
        <f t="shared" si="7"/>
        <v>7</v>
      </c>
      <c r="N10" s="22">
        <f t="shared" si="8"/>
        <v>0.04111111111111111</v>
      </c>
      <c r="O10" s="25">
        <f t="shared" si="9"/>
        <v>9</v>
      </c>
      <c r="P10" s="28" t="str">
        <f t="shared" si="10"/>
        <v>Mark Herd</v>
      </c>
    </row>
    <row r="11" spans="1:16" ht="12.75">
      <c r="A11" s="25">
        <f t="shared" si="0"/>
        <v>10</v>
      </c>
      <c r="B11" s="27" t="s">
        <v>32</v>
      </c>
      <c r="C11" s="17">
        <v>5</v>
      </c>
      <c r="D11" s="13">
        <f t="shared" si="1"/>
        <v>0.0034722222222222225</v>
      </c>
      <c r="E11" s="26">
        <v>0.007534722222222221</v>
      </c>
      <c r="F11" s="22">
        <f t="shared" si="2"/>
        <v>0.004062499999999998</v>
      </c>
      <c r="G11" s="25">
        <f t="shared" si="3"/>
        <v>11</v>
      </c>
      <c r="H11" s="26">
        <v>0.0309375</v>
      </c>
      <c r="I11" s="22">
        <f t="shared" si="4"/>
        <v>0.02340277777777778</v>
      </c>
      <c r="J11" s="25">
        <f t="shared" si="5"/>
        <v>11</v>
      </c>
      <c r="K11" s="26">
        <v>0.045405092592592594</v>
      </c>
      <c r="L11" s="22">
        <f t="shared" si="6"/>
        <v>0.014467592592592594</v>
      </c>
      <c r="M11" s="25">
        <f t="shared" si="7"/>
        <v>10</v>
      </c>
      <c r="N11" s="22">
        <f t="shared" si="8"/>
        <v>0.04193287037037037</v>
      </c>
      <c r="O11" s="25">
        <f t="shared" si="9"/>
        <v>10</v>
      </c>
      <c r="P11" s="28" t="str">
        <f t="shared" si="10"/>
        <v>Robbie Phillips</v>
      </c>
    </row>
    <row r="12" spans="1:16" ht="12.75">
      <c r="A12" s="25">
        <f t="shared" si="0"/>
        <v>11</v>
      </c>
      <c r="B12" s="27" t="s">
        <v>17</v>
      </c>
      <c r="C12" s="17">
        <v>8</v>
      </c>
      <c r="D12" s="13">
        <f t="shared" si="1"/>
        <v>0.005555555555555556</v>
      </c>
      <c r="E12" s="26">
        <v>0.009467592592592592</v>
      </c>
      <c r="F12" s="22">
        <f t="shared" si="2"/>
        <v>0.003912037037037036</v>
      </c>
      <c r="G12" s="25">
        <f t="shared" si="3"/>
        <v>8</v>
      </c>
      <c r="H12" s="26">
        <v>0.031712962962962964</v>
      </c>
      <c r="I12" s="22">
        <f t="shared" si="4"/>
        <v>0.022245370370370374</v>
      </c>
      <c r="J12" s="25">
        <f t="shared" si="5"/>
        <v>8</v>
      </c>
      <c r="K12" s="26">
        <v>0.04756944444444444</v>
      </c>
      <c r="L12" s="22">
        <f t="shared" si="6"/>
        <v>0.01585648148148148</v>
      </c>
      <c r="M12" s="25">
        <f t="shared" si="7"/>
        <v>12</v>
      </c>
      <c r="N12" s="22">
        <f t="shared" si="8"/>
        <v>0.04201388888888889</v>
      </c>
      <c r="O12" s="25">
        <f t="shared" si="9"/>
        <v>11</v>
      </c>
      <c r="P12" s="28" t="str">
        <f t="shared" si="10"/>
        <v>Robert Rickman</v>
      </c>
    </row>
    <row r="13" spans="1:16" ht="12.75">
      <c r="A13" s="25">
        <f t="shared" si="0"/>
        <v>12</v>
      </c>
      <c r="B13" s="27" t="s">
        <v>46</v>
      </c>
      <c r="C13" s="17">
        <v>5</v>
      </c>
      <c r="D13" s="13">
        <f t="shared" si="1"/>
        <v>0.0034722222222222225</v>
      </c>
      <c r="E13" s="26">
        <v>0.007719907407407408</v>
      </c>
      <c r="F13" s="22">
        <f t="shared" si="2"/>
        <v>0.004247685185185186</v>
      </c>
      <c r="G13" s="25">
        <f t="shared" si="3"/>
        <v>12</v>
      </c>
      <c r="H13" s="26">
        <v>0.03349537037037037</v>
      </c>
      <c r="I13" s="22">
        <f t="shared" si="4"/>
        <v>0.025775462962962962</v>
      </c>
      <c r="J13" s="25">
        <f t="shared" si="5"/>
        <v>12</v>
      </c>
      <c r="K13" s="26">
        <v>0.048657407407407406</v>
      </c>
      <c r="L13" s="22">
        <f t="shared" si="6"/>
        <v>0.015162037037037036</v>
      </c>
      <c r="M13" s="25">
        <f t="shared" si="7"/>
        <v>11</v>
      </c>
      <c r="N13" s="22">
        <f t="shared" si="8"/>
        <v>0.04518518518518518</v>
      </c>
      <c r="O13" s="25">
        <f t="shared" si="9"/>
        <v>12</v>
      </c>
      <c r="P13" s="28" t="str">
        <f t="shared" si="10"/>
        <v>David Marriott</v>
      </c>
    </row>
    <row r="14" spans="1:16" ht="12.75">
      <c r="A14" s="25">
        <f t="shared" si="0"/>
        <v>13</v>
      </c>
      <c r="B14" s="27" t="s">
        <v>43</v>
      </c>
      <c r="C14" s="17">
        <v>0</v>
      </c>
      <c r="D14" s="13">
        <f t="shared" si="1"/>
        <v>0</v>
      </c>
      <c r="E14" s="26">
        <v>0.005208333333333333</v>
      </c>
      <c r="F14" s="22">
        <f t="shared" si="2"/>
        <v>0.005208333333333333</v>
      </c>
      <c r="G14" s="25">
        <f t="shared" si="3"/>
        <v>14</v>
      </c>
      <c r="H14" s="26">
        <v>0.033587962962962965</v>
      </c>
      <c r="I14" s="22">
        <f t="shared" si="4"/>
        <v>0.028379629629629633</v>
      </c>
      <c r="J14" s="25">
        <f t="shared" si="5"/>
        <v>14</v>
      </c>
      <c r="K14" s="26">
        <v>0.05254629629629629</v>
      </c>
      <c r="L14" s="22">
        <f t="shared" si="6"/>
        <v>0.018958333333333327</v>
      </c>
      <c r="M14" s="25">
        <f t="shared" si="7"/>
        <v>13</v>
      </c>
      <c r="N14" s="22">
        <f t="shared" si="8"/>
        <v>0.05254629629629629</v>
      </c>
      <c r="O14" s="25">
        <f t="shared" si="9"/>
        <v>13</v>
      </c>
      <c r="P14" s="28" t="str">
        <f t="shared" si="10"/>
        <v>Sarah Grylls</v>
      </c>
    </row>
    <row r="15" spans="1:16" ht="12.75">
      <c r="A15" s="25" t="str">
        <f>O15</f>
        <v>dnf</v>
      </c>
      <c r="B15" s="27" t="s">
        <v>72</v>
      </c>
      <c r="C15" s="17">
        <v>5</v>
      </c>
      <c r="D15" s="13">
        <f t="shared" si="1"/>
        <v>0.0034722222222222225</v>
      </c>
      <c r="E15" s="26">
        <v>0.007928240740740741</v>
      </c>
      <c r="F15" s="22">
        <f>IF(E15="dnf","dnf",IF(ISBLANK(E15),"",E15-D15))</f>
        <v>0.004456018518518519</v>
      </c>
      <c r="G15" s="25">
        <f t="shared" si="3"/>
        <v>13</v>
      </c>
      <c r="H15" s="26">
        <v>0.03584490740740741</v>
      </c>
      <c r="I15" s="22">
        <f>IF(H15="dnf","dnf",IF(ISBLANK(H15),"",H15-E15))</f>
        <v>0.027916666666666666</v>
      </c>
      <c r="J15" s="25">
        <f t="shared" si="5"/>
        <v>13</v>
      </c>
      <c r="K15" s="26" t="s">
        <v>12</v>
      </c>
      <c r="L15" s="22" t="str">
        <f>IF(K15="dnf","dnf",IF(ISBLANK(K15),"",K15-H15))</f>
        <v>dnf</v>
      </c>
      <c r="M15" s="25" t="str">
        <f t="shared" si="7"/>
        <v>dnf</v>
      </c>
      <c r="N15" s="22" t="str">
        <f>IF(K15="dnf","dnf",IF(ISBLANK(K15),"",F15+I15+L15))</f>
        <v>dnf</v>
      </c>
      <c r="O15" s="25" t="str">
        <f t="shared" si="9"/>
        <v>dnf</v>
      </c>
      <c r="P15" s="28" t="str">
        <f>B15</f>
        <v>Bob Green (g)</v>
      </c>
    </row>
  </sheetData>
  <conditionalFormatting sqref="F2:F15 I2:I15 L2:L15 N2:N15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Q13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7" ht="12.75">
      <c r="A1" s="15" t="s">
        <v>0</v>
      </c>
      <c r="B1" s="15" t="s">
        <v>1</v>
      </c>
      <c r="C1" s="15" t="s">
        <v>2</v>
      </c>
      <c r="D1" s="12" t="s">
        <v>3</v>
      </c>
      <c r="E1" s="12" t="s">
        <v>4</v>
      </c>
      <c r="F1" s="12" t="s">
        <v>5</v>
      </c>
      <c r="G1" s="12" t="s">
        <v>22</v>
      </c>
      <c r="H1" s="12" t="s">
        <v>6</v>
      </c>
      <c r="I1" s="12" t="s">
        <v>7</v>
      </c>
      <c r="J1" s="12" t="s">
        <v>22</v>
      </c>
      <c r="K1" s="12" t="s">
        <v>8</v>
      </c>
      <c r="L1" s="12" t="s">
        <v>9</v>
      </c>
      <c r="M1" s="12" t="s">
        <v>22</v>
      </c>
      <c r="N1" s="12" t="s">
        <v>10</v>
      </c>
      <c r="O1" s="24" t="s">
        <v>11</v>
      </c>
      <c r="P1" s="15" t="s">
        <v>1</v>
      </c>
      <c r="Q1" s="18"/>
    </row>
    <row r="2" spans="1:16" ht="12.75">
      <c r="A2" s="25">
        <f aca="true" t="shared" si="0" ref="A2:A12">O2</f>
        <v>1</v>
      </c>
      <c r="B2" s="27" t="s">
        <v>21</v>
      </c>
      <c r="C2" s="17">
        <v>14</v>
      </c>
      <c r="D2" s="13">
        <f aca="true" t="shared" si="1" ref="D2:D12">IF(ISBLANK($C2),"",TIMEVALUE("0:1")*C2)</f>
        <v>0.009722222222222222</v>
      </c>
      <c r="E2" s="26">
        <v>0.01332175925925926</v>
      </c>
      <c r="F2" s="22">
        <f aca="true" t="shared" si="2" ref="F2:F12">IF(E2="dnf","dnf",IF(ISBLANK(E2),"",E2-D2))</f>
        <v>0.0035995370370370382</v>
      </c>
      <c r="G2" s="25">
        <f aca="true" t="shared" si="3" ref="G2:G13">IF(ISBLANK(E2),"",IF(E2="dnf","dnf",RANK(F2,F$2:F$22,1)))</f>
        <v>4</v>
      </c>
      <c r="H2" s="26">
        <v>0.03439814814814814</v>
      </c>
      <c r="I2" s="22">
        <f aca="true" t="shared" si="4" ref="I2:I12">IF(H2="dnf","dnf",IF(ISBLANK(H2),"",H2-E2))</f>
        <v>0.02107638888888888</v>
      </c>
      <c r="J2" s="25">
        <f aca="true" t="shared" si="5" ref="J2:J13">IF(ISBLANK(H2),"",IF(H2="dnf","dnf",RANK(I2,I$2:I$22,1)))</f>
        <v>5</v>
      </c>
      <c r="K2" s="26">
        <v>0.046828703703703706</v>
      </c>
      <c r="L2" s="22">
        <f aca="true" t="shared" si="6" ref="L2:L12">IF(K2="dnf","dnf",IF(ISBLANK(K2),"",K2-H2))</f>
        <v>0.012430555555555563</v>
      </c>
      <c r="M2" s="25">
        <f aca="true" t="shared" si="7" ref="M2:M13">IF(ISBLANK(K2),"",IF(K2="dnf","dnf",RANK(L2,L$2:L$22,1)))</f>
        <v>1</v>
      </c>
      <c r="N2" s="22">
        <f aca="true" t="shared" si="8" ref="N2:N12">IF(K2="dnf","dnf",IF(ISBLANK(K2),"",F2+I2+L2))</f>
        <v>0.03710648148148148</v>
      </c>
      <c r="O2" s="25">
        <f aca="true" t="shared" si="9" ref="O2:O13">IF(ISBLANK(K2),"",IF(K2="dnf","dnf",RANK(N2,N$2:N$22,1)))</f>
        <v>1</v>
      </c>
      <c r="P2" s="28" t="str">
        <f aca="true" t="shared" si="10" ref="P2:P12">B2</f>
        <v>Crispin Hetherington</v>
      </c>
    </row>
    <row r="3" spans="1:16" ht="12.75">
      <c r="A3" s="25">
        <f t="shared" si="0"/>
        <v>2</v>
      </c>
      <c r="B3" s="27" t="s">
        <v>63</v>
      </c>
      <c r="C3" s="17">
        <v>14</v>
      </c>
      <c r="D3" s="13">
        <f t="shared" si="1"/>
        <v>0.009722222222222222</v>
      </c>
      <c r="E3" s="26">
        <v>0.013402777777777777</v>
      </c>
      <c r="F3" s="22">
        <f t="shared" si="2"/>
        <v>0.003680555555555555</v>
      </c>
      <c r="G3" s="25">
        <f t="shared" si="3"/>
        <v>7</v>
      </c>
      <c r="H3" s="26">
        <v>0.03366898148148148</v>
      </c>
      <c r="I3" s="22">
        <f t="shared" si="4"/>
        <v>0.020266203703703703</v>
      </c>
      <c r="J3" s="25">
        <f t="shared" si="5"/>
        <v>2</v>
      </c>
      <c r="K3" s="26">
        <v>0.04730324074074074</v>
      </c>
      <c r="L3" s="22">
        <f t="shared" si="6"/>
        <v>0.013634259259259263</v>
      </c>
      <c r="M3" s="25">
        <f t="shared" si="7"/>
        <v>6</v>
      </c>
      <c r="N3" s="22">
        <f t="shared" si="8"/>
        <v>0.03758101851851852</v>
      </c>
      <c r="O3" s="25">
        <f t="shared" si="9"/>
        <v>2</v>
      </c>
      <c r="P3" s="28" t="str">
        <f t="shared" si="10"/>
        <v>Vince Walker (g)</v>
      </c>
    </row>
    <row r="4" spans="1:16" ht="12.75">
      <c r="A4" s="25">
        <f t="shared" si="0"/>
        <v>3</v>
      </c>
      <c r="B4" s="27" t="s">
        <v>44</v>
      </c>
      <c r="C4" s="17">
        <v>14</v>
      </c>
      <c r="D4" s="13">
        <f t="shared" si="1"/>
        <v>0.009722222222222222</v>
      </c>
      <c r="E4" s="26">
        <v>0.013356481481481483</v>
      </c>
      <c r="F4" s="22">
        <f t="shared" si="2"/>
        <v>0.0036342592592592607</v>
      </c>
      <c r="G4" s="25">
        <f t="shared" si="3"/>
        <v>5</v>
      </c>
      <c r="H4" s="26">
        <v>0.03459490740740741</v>
      </c>
      <c r="I4" s="22">
        <f t="shared" si="4"/>
        <v>0.021238425925925924</v>
      </c>
      <c r="J4" s="25">
        <f t="shared" si="5"/>
        <v>6</v>
      </c>
      <c r="K4" s="26">
        <v>0.04743055555555556</v>
      </c>
      <c r="L4" s="22">
        <f t="shared" si="6"/>
        <v>0.012835648148148152</v>
      </c>
      <c r="M4" s="25">
        <f t="shared" si="7"/>
        <v>2</v>
      </c>
      <c r="N4" s="22">
        <f t="shared" si="8"/>
        <v>0.03770833333333334</v>
      </c>
      <c r="O4" s="25">
        <f t="shared" si="9"/>
        <v>3</v>
      </c>
      <c r="P4" s="28" t="str">
        <f t="shared" si="10"/>
        <v>David Jackson</v>
      </c>
    </row>
    <row r="5" spans="1:16" ht="12.75">
      <c r="A5" s="25">
        <f t="shared" si="0"/>
        <v>4</v>
      </c>
      <c r="B5" s="27" t="s">
        <v>71</v>
      </c>
      <c r="C5" s="17">
        <v>14</v>
      </c>
      <c r="D5" s="13">
        <f t="shared" si="1"/>
        <v>0.009722222222222222</v>
      </c>
      <c r="E5" s="26">
        <v>0.013217592592592593</v>
      </c>
      <c r="F5" s="22">
        <f t="shared" si="2"/>
        <v>0.003495370370370371</v>
      </c>
      <c r="G5" s="25">
        <f t="shared" si="3"/>
        <v>1</v>
      </c>
      <c r="H5" s="26">
        <v>0.03456018518518519</v>
      </c>
      <c r="I5" s="22">
        <f t="shared" si="4"/>
        <v>0.021342592592592594</v>
      </c>
      <c r="J5" s="25">
        <f t="shared" si="5"/>
        <v>7</v>
      </c>
      <c r="K5" s="26">
        <v>0.04780092592592592</v>
      </c>
      <c r="L5" s="22">
        <f t="shared" si="6"/>
        <v>0.013240740740740733</v>
      </c>
      <c r="M5" s="25">
        <f t="shared" si="7"/>
        <v>3</v>
      </c>
      <c r="N5" s="22">
        <f t="shared" si="8"/>
        <v>0.0380787037037037</v>
      </c>
      <c r="O5" s="25">
        <f t="shared" si="9"/>
        <v>4</v>
      </c>
      <c r="P5" s="28" t="str">
        <f t="shared" si="10"/>
        <v>Ollie Bates</v>
      </c>
    </row>
    <row r="6" spans="1:16" ht="12.75">
      <c r="A6" s="25">
        <f t="shared" si="0"/>
        <v>5</v>
      </c>
      <c r="B6" s="27" t="s">
        <v>19</v>
      </c>
      <c r="C6" s="17">
        <v>14</v>
      </c>
      <c r="D6" s="13">
        <f t="shared" si="1"/>
        <v>0.009722222222222222</v>
      </c>
      <c r="E6" s="26">
        <v>0.013541666666666667</v>
      </c>
      <c r="F6" s="22">
        <f t="shared" si="2"/>
        <v>0.0038194444444444448</v>
      </c>
      <c r="G6" s="25">
        <f t="shared" si="3"/>
        <v>10</v>
      </c>
      <c r="H6" s="26">
        <v>0.03459490740740741</v>
      </c>
      <c r="I6" s="22">
        <f t="shared" si="4"/>
        <v>0.02105324074074074</v>
      </c>
      <c r="J6" s="25">
        <f t="shared" si="5"/>
        <v>4</v>
      </c>
      <c r="K6" s="26">
        <v>0.04807870370370371</v>
      </c>
      <c r="L6" s="22">
        <f t="shared" si="6"/>
        <v>0.0134837962962963</v>
      </c>
      <c r="M6" s="25">
        <f t="shared" si="7"/>
        <v>4</v>
      </c>
      <c r="N6" s="22">
        <f t="shared" si="8"/>
        <v>0.038356481481481484</v>
      </c>
      <c r="O6" s="25">
        <f t="shared" si="9"/>
        <v>5</v>
      </c>
      <c r="P6" s="28" t="str">
        <f t="shared" si="10"/>
        <v>Ben Johnson</v>
      </c>
    </row>
    <row r="7" spans="1:16" ht="12.75">
      <c r="A7" s="25">
        <f t="shared" si="0"/>
        <v>6</v>
      </c>
      <c r="B7" s="27" t="s">
        <v>42</v>
      </c>
      <c r="C7" s="17">
        <v>14</v>
      </c>
      <c r="D7" s="13">
        <f t="shared" si="1"/>
        <v>0.009722222222222222</v>
      </c>
      <c r="E7" s="26">
        <v>0.013391203703703704</v>
      </c>
      <c r="F7" s="22">
        <f t="shared" si="2"/>
        <v>0.0036689814814814814</v>
      </c>
      <c r="G7" s="25">
        <f t="shared" si="3"/>
        <v>6</v>
      </c>
      <c r="H7" s="26">
        <v>0.03363425925925926</v>
      </c>
      <c r="I7" s="22">
        <f t="shared" si="4"/>
        <v>0.020243055555555556</v>
      </c>
      <c r="J7" s="25">
        <f t="shared" si="5"/>
        <v>1</v>
      </c>
      <c r="K7" s="26">
        <v>0.04958333333333333</v>
      </c>
      <c r="L7" s="22">
        <f t="shared" si="6"/>
        <v>0.015949074074074074</v>
      </c>
      <c r="M7" s="25">
        <f t="shared" si="7"/>
        <v>11</v>
      </c>
      <c r="N7" s="22">
        <f t="shared" si="8"/>
        <v>0.03986111111111111</v>
      </c>
      <c r="O7" s="25">
        <f t="shared" si="9"/>
        <v>6</v>
      </c>
      <c r="P7" s="28" t="str">
        <f t="shared" si="10"/>
        <v>James Griffiths</v>
      </c>
    </row>
    <row r="8" spans="1:16" ht="12.75">
      <c r="A8" s="25">
        <f t="shared" si="0"/>
        <v>7</v>
      </c>
      <c r="B8" s="27" t="s">
        <v>20</v>
      </c>
      <c r="C8" s="17">
        <v>14</v>
      </c>
      <c r="D8" s="13">
        <f t="shared" si="1"/>
        <v>0.009722222222222222</v>
      </c>
      <c r="E8" s="26">
        <v>0.013449074074074073</v>
      </c>
      <c r="F8" s="22">
        <f t="shared" si="2"/>
        <v>0.003726851851851851</v>
      </c>
      <c r="G8" s="25">
        <f t="shared" si="3"/>
        <v>8</v>
      </c>
      <c r="H8" s="26">
        <v>0.034409722222222223</v>
      </c>
      <c r="I8" s="22">
        <f t="shared" si="4"/>
        <v>0.020960648148148152</v>
      </c>
      <c r="J8" s="25">
        <f t="shared" si="5"/>
        <v>3</v>
      </c>
      <c r="K8" s="26">
        <v>0.05004629629629629</v>
      </c>
      <c r="L8" s="22">
        <f t="shared" si="6"/>
        <v>0.015636574074074067</v>
      </c>
      <c r="M8" s="25">
        <f t="shared" si="7"/>
        <v>9</v>
      </c>
      <c r="N8" s="22">
        <f t="shared" si="8"/>
        <v>0.04032407407407407</v>
      </c>
      <c r="O8" s="25">
        <f t="shared" si="9"/>
        <v>7</v>
      </c>
      <c r="P8" s="28" t="str">
        <f t="shared" si="10"/>
        <v>Hanno Nickau</v>
      </c>
    </row>
    <row r="9" spans="1:16" ht="12.75">
      <c r="A9" s="25">
        <f t="shared" si="0"/>
        <v>8</v>
      </c>
      <c r="B9" s="27" t="s">
        <v>14</v>
      </c>
      <c r="C9" s="17">
        <v>14</v>
      </c>
      <c r="D9" s="13">
        <f t="shared" si="1"/>
        <v>0.009722222222222222</v>
      </c>
      <c r="E9" s="26">
        <v>0.013449074074074073</v>
      </c>
      <c r="F9" s="22">
        <f t="shared" si="2"/>
        <v>0.003726851851851851</v>
      </c>
      <c r="G9" s="25">
        <f t="shared" si="3"/>
        <v>8</v>
      </c>
      <c r="H9" s="26">
        <v>0.03547453703703704</v>
      </c>
      <c r="I9" s="22">
        <f t="shared" si="4"/>
        <v>0.02202546296296297</v>
      </c>
      <c r="J9" s="25">
        <f t="shared" si="5"/>
        <v>9</v>
      </c>
      <c r="K9" s="26">
        <v>0.0500925925925926</v>
      </c>
      <c r="L9" s="22">
        <f t="shared" si="6"/>
        <v>0.014618055555555558</v>
      </c>
      <c r="M9" s="25">
        <f t="shared" si="7"/>
        <v>8</v>
      </c>
      <c r="N9" s="22">
        <f t="shared" si="8"/>
        <v>0.040370370370370376</v>
      </c>
      <c r="O9" s="25">
        <f t="shared" si="9"/>
        <v>8</v>
      </c>
      <c r="P9" s="28" t="str">
        <f t="shared" si="10"/>
        <v>Mike Dunmore</v>
      </c>
    </row>
    <row r="10" spans="1:16" ht="12.75">
      <c r="A10" s="25">
        <f t="shared" si="0"/>
        <v>9</v>
      </c>
      <c r="B10" s="27" t="s">
        <v>15</v>
      </c>
      <c r="C10" s="17">
        <v>8</v>
      </c>
      <c r="D10" s="13">
        <f t="shared" si="1"/>
        <v>0.005555555555555556</v>
      </c>
      <c r="E10" s="26">
        <v>0.009479166666666667</v>
      </c>
      <c r="F10" s="22">
        <f t="shared" si="2"/>
        <v>0.003923611111111111</v>
      </c>
      <c r="G10" s="25">
        <f t="shared" si="3"/>
        <v>11</v>
      </c>
      <c r="H10" s="26">
        <v>0.03229166666666667</v>
      </c>
      <c r="I10" s="22">
        <f t="shared" si="4"/>
        <v>0.022812500000000003</v>
      </c>
      <c r="J10" s="25">
        <f t="shared" si="5"/>
        <v>10</v>
      </c>
      <c r="K10" s="26">
        <v>0.046724537037037044</v>
      </c>
      <c r="L10" s="22">
        <f t="shared" si="6"/>
        <v>0.014432870370370374</v>
      </c>
      <c r="M10" s="25">
        <f t="shared" si="7"/>
        <v>7</v>
      </c>
      <c r="N10" s="22">
        <f t="shared" si="8"/>
        <v>0.04116898148148149</v>
      </c>
      <c r="O10" s="25">
        <f t="shared" si="9"/>
        <v>9</v>
      </c>
      <c r="P10" s="28" t="str">
        <f t="shared" si="10"/>
        <v>Mark Herd</v>
      </c>
    </row>
    <row r="11" spans="1:16" ht="12.75">
      <c r="A11" s="25">
        <f t="shared" si="0"/>
        <v>10</v>
      </c>
      <c r="B11" s="27" t="s">
        <v>53</v>
      </c>
      <c r="C11" s="17">
        <v>8</v>
      </c>
      <c r="D11" s="13">
        <f t="shared" si="1"/>
        <v>0.005555555555555556</v>
      </c>
      <c r="E11" s="26">
        <v>0.009097222222222222</v>
      </c>
      <c r="F11" s="22">
        <f t="shared" si="2"/>
        <v>0.003541666666666666</v>
      </c>
      <c r="G11" s="25">
        <f t="shared" si="3"/>
        <v>2</v>
      </c>
      <c r="H11" s="26">
        <v>0.03347222222222222</v>
      </c>
      <c r="I11" s="22">
        <f t="shared" si="4"/>
        <v>0.024375</v>
      </c>
      <c r="J11" s="25">
        <f t="shared" si="5"/>
        <v>11</v>
      </c>
      <c r="K11" s="26">
        <v>0.04702546296296297</v>
      </c>
      <c r="L11" s="22">
        <f t="shared" si="6"/>
        <v>0.013553240740740748</v>
      </c>
      <c r="M11" s="25">
        <f t="shared" si="7"/>
        <v>5</v>
      </c>
      <c r="N11" s="22">
        <f t="shared" si="8"/>
        <v>0.041469907407407414</v>
      </c>
      <c r="O11" s="25">
        <f t="shared" si="9"/>
        <v>10</v>
      </c>
      <c r="P11" s="28" t="str">
        <f t="shared" si="10"/>
        <v>David Burton (g)</v>
      </c>
    </row>
    <row r="12" spans="1:16" ht="12.75">
      <c r="A12" s="25">
        <f t="shared" si="0"/>
        <v>11</v>
      </c>
      <c r="B12" s="27" t="s">
        <v>29</v>
      </c>
      <c r="C12" s="17">
        <v>0</v>
      </c>
      <c r="D12" s="13">
        <f t="shared" si="1"/>
        <v>0</v>
      </c>
      <c r="E12" s="26">
        <v>0.0042824074074074075</v>
      </c>
      <c r="F12" s="22">
        <f t="shared" si="2"/>
        <v>0.0042824074074074075</v>
      </c>
      <c r="G12" s="25">
        <f t="shared" si="3"/>
        <v>12</v>
      </c>
      <c r="H12" s="26">
        <v>0.02974537037037037</v>
      </c>
      <c r="I12" s="22">
        <f t="shared" si="4"/>
        <v>0.02546296296296296</v>
      </c>
      <c r="J12" s="25">
        <f t="shared" si="5"/>
        <v>12</v>
      </c>
      <c r="K12" s="26">
        <v>0.04547453703703704</v>
      </c>
      <c r="L12" s="22">
        <f t="shared" si="6"/>
        <v>0.015729166666666673</v>
      </c>
      <c r="M12" s="25">
        <f t="shared" si="7"/>
        <v>10</v>
      </c>
      <c r="N12" s="22">
        <f t="shared" si="8"/>
        <v>0.04547453703703704</v>
      </c>
      <c r="O12" s="25">
        <f t="shared" si="9"/>
        <v>11</v>
      </c>
      <c r="P12" s="28" t="str">
        <f t="shared" si="10"/>
        <v>Marie-Anne Fischer</v>
      </c>
    </row>
    <row r="13" spans="1:16" ht="12.75">
      <c r="A13" s="25" t="str">
        <f>O13</f>
        <v>dnf</v>
      </c>
      <c r="B13" s="27" t="s">
        <v>16</v>
      </c>
      <c r="C13" s="17">
        <v>8</v>
      </c>
      <c r="D13" s="13">
        <f>IF(ISBLANK($C13),"",TIMEVALUE("0:1")*C13)</f>
        <v>0.005555555555555556</v>
      </c>
      <c r="E13" s="26">
        <v>0.009108796296296297</v>
      </c>
      <c r="F13" s="22">
        <f>IF(E13="dnf","dnf",IF(ISBLANK(E13),"",E13-D13))</f>
        <v>0.0035532407407407414</v>
      </c>
      <c r="G13" s="25">
        <f t="shared" si="3"/>
        <v>3</v>
      </c>
      <c r="H13" s="26">
        <v>0.030763888888888886</v>
      </c>
      <c r="I13" s="22">
        <f>IF(H13="dnf","dnf",IF(ISBLANK(H13),"",H13-E13))</f>
        <v>0.021655092592592587</v>
      </c>
      <c r="J13" s="25">
        <f t="shared" si="5"/>
        <v>8</v>
      </c>
      <c r="K13" s="26" t="s">
        <v>12</v>
      </c>
      <c r="L13" s="22" t="str">
        <f>IF(K13="dnf","dnf",IF(ISBLANK(K13),"",K13-H13))</f>
        <v>dnf</v>
      </c>
      <c r="M13" s="25" t="str">
        <f t="shared" si="7"/>
        <v>dnf</v>
      </c>
      <c r="N13" s="22" t="str">
        <f>IF(K13="dnf","dnf",IF(ISBLANK(K13),"",F13+I13+L13))</f>
        <v>dnf</v>
      </c>
      <c r="O13" s="25" t="str">
        <f t="shared" si="9"/>
        <v>dnf</v>
      </c>
      <c r="P13" s="28" t="str">
        <f>B13</f>
        <v>Ed Morton</v>
      </c>
    </row>
  </sheetData>
  <conditionalFormatting sqref="F2:F13 I2:I13 L2:L13 N2:N13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"/>
  <dimension ref="A1:Q1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7" ht="12.75">
      <c r="A1" s="15" t="s">
        <v>0</v>
      </c>
      <c r="B1" s="15" t="s">
        <v>1</v>
      </c>
      <c r="C1" s="15" t="s">
        <v>2</v>
      </c>
      <c r="D1" s="12" t="s">
        <v>3</v>
      </c>
      <c r="E1" s="12" t="s">
        <v>4</v>
      </c>
      <c r="F1" s="12" t="s">
        <v>5</v>
      </c>
      <c r="G1" s="12" t="s">
        <v>22</v>
      </c>
      <c r="H1" s="12" t="s">
        <v>6</v>
      </c>
      <c r="I1" s="12" t="s">
        <v>7</v>
      </c>
      <c r="J1" s="12" t="s">
        <v>22</v>
      </c>
      <c r="K1" s="12" t="s">
        <v>8</v>
      </c>
      <c r="L1" s="12" t="s">
        <v>9</v>
      </c>
      <c r="M1" s="12" t="s">
        <v>22</v>
      </c>
      <c r="N1" s="12" t="s">
        <v>10</v>
      </c>
      <c r="O1" s="24" t="s">
        <v>11</v>
      </c>
      <c r="P1" s="15" t="s">
        <v>1</v>
      </c>
      <c r="Q1" s="18"/>
    </row>
    <row r="2" spans="1:16" ht="12.75">
      <c r="A2" s="25">
        <f aca="true" t="shared" si="0" ref="A2:A11">O2</f>
        <v>1</v>
      </c>
      <c r="B2" s="23" t="s">
        <v>63</v>
      </c>
      <c r="C2" s="17">
        <v>12</v>
      </c>
      <c r="D2" s="13">
        <f aca="true" t="shared" si="1" ref="D2:D11">IF(ISBLANK($C2),"",TIMEVALUE("0:1")*C2)</f>
        <v>0.008333333333333333</v>
      </c>
      <c r="E2" s="26">
        <v>0.01199074074074074</v>
      </c>
      <c r="F2" s="22">
        <f aca="true" t="shared" si="2" ref="F2:F11">IF(E2="dnf","dnf",IF(ISBLANK(E2),"",E2-D2))</f>
        <v>0.003657407407407406</v>
      </c>
      <c r="G2" s="25">
        <f aca="true" t="shared" si="3" ref="G2:G12">IF(ISBLANK(E2),"",IF(E2="dnf","dnf",RANK(F2,F$2:F$22,1)))</f>
        <v>4</v>
      </c>
      <c r="H2" s="26">
        <v>0.03256944444444444</v>
      </c>
      <c r="I2" s="22">
        <f aca="true" t="shared" si="4" ref="I2:I11">IF(H2="dnf","dnf",IF(ISBLANK(H2),"",H2-E2))</f>
        <v>0.020578703703703703</v>
      </c>
      <c r="J2" s="25">
        <f aca="true" t="shared" si="5" ref="J2:J12">IF(ISBLANK(H2),"",IF(H2="dnf","dnf",RANK(I2,I$2:I$22,1)))</f>
        <v>2</v>
      </c>
      <c r="K2" s="26">
        <v>0.04606481481481481</v>
      </c>
      <c r="L2" s="22">
        <f aca="true" t="shared" si="6" ref="L2:L11">IF(K2="dnf","dnf",IF(ISBLANK(K2),"",K2-H2))</f>
        <v>0.013495370370370366</v>
      </c>
      <c r="M2" s="25">
        <f aca="true" t="shared" si="7" ref="M2:M12">IF(ISBLANK(K2),"",IF(K2="dnf","dnf",RANK(L2,L$2:L$22,1)))</f>
        <v>2</v>
      </c>
      <c r="N2" s="22">
        <f aca="true" t="shared" si="8" ref="N2:N11">IF(K2="dnf","dnf",IF(ISBLANK(K2),"",F2+I2+L2))</f>
        <v>0.03773148148148148</v>
      </c>
      <c r="O2" s="25">
        <f aca="true" t="shared" si="9" ref="O2:O12">IF(ISBLANK(K2),"",IF(K2="dnf","dnf",RANK(N2,N$2:N$22,1)))</f>
        <v>1</v>
      </c>
      <c r="P2" s="28" t="str">
        <f aca="true" t="shared" si="10" ref="P2:P11">B2</f>
        <v>Vince Walker (g)</v>
      </c>
    </row>
    <row r="3" spans="1:16" ht="12.75">
      <c r="A3" s="25">
        <f t="shared" si="0"/>
        <v>2</v>
      </c>
      <c r="B3" s="27" t="s">
        <v>20</v>
      </c>
      <c r="C3" s="17">
        <v>12</v>
      </c>
      <c r="D3" s="13">
        <f t="shared" si="1"/>
        <v>0.008333333333333333</v>
      </c>
      <c r="E3" s="26">
        <v>0.012002314814814815</v>
      </c>
      <c r="F3" s="22">
        <f t="shared" si="2"/>
        <v>0.0036689814814814814</v>
      </c>
      <c r="G3" s="25">
        <f t="shared" si="3"/>
        <v>5</v>
      </c>
      <c r="H3" s="26">
        <v>0.032546296296296295</v>
      </c>
      <c r="I3" s="22">
        <f t="shared" si="4"/>
        <v>0.020543981481481483</v>
      </c>
      <c r="J3" s="25">
        <f t="shared" si="5"/>
        <v>1</v>
      </c>
      <c r="K3" s="26">
        <v>0.046342592592592595</v>
      </c>
      <c r="L3" s="22">
        <f t="shared" si="6"/>
        <v>0.0137962962962963</v>
      </c>
      <c r="M3" s="25">
        <f t="shared" si="7"/>
        <v>5</v>
      </c>
      <c r="N3" s="22">
        <f t="shared" si="8"/>
        <v>0.03800925925925926</v>
      </c>
      <c r="O3" s="25">
        <f t="shared" si="9"/>
        <v>2</v>
      </c>
      <c r="P3" s="28" t="str">
        <f t="shared" si="10"/>
        <v>Hanno Nickau</v>
      </c>
    </row>
    <row r="4" spans="1:16" ht="12.75">
      <c r="A4" s="25">
        <f t="shared" si="0"/>
        <v>3</v>
      </c>
      <c r="B4" s="27" t="s">
        <v>19</v>
      </c>
      <c r="C4" s="17">
        <v>12</v>
      </c>
      <c r="D4" s="13">
        <f t="shared" si="1"/>
        <v>0.008333333333333333</v>
      </c>
      <c r="E4" s="26">
        <v>0.011967592592592592</v>
      </c>
      <c r="F4" s="22">
        <f t="shared" si="2"/>
        <v>0.003634259259259259</v>
      </c>
      <c r="G4" s="25">
        <f t="shared" si="3"/>
        <v>3</v>
      </c>
      <c r="H4" s="26">
        <v>0.03297453703703704</v>
      </c>
      <c r="I4" s="22">
        <f t="shared" si="4"/>
        <v>0.021006944444444446</v>
      </c>
      <c r="J4" s="25">
        <f t="shared" si="5"/>
        <v>3</v>
      </c>
      <c r="K4" s="26">
        <v>0.046597222222222213</v>
      </c>
      <c r="L4" s="22">
        <f t="shared" si="6"/>
        <v>0.013622685185185175</v>
      </c>
      <c r="M4" s="25">
        <f t="shared" si="7"/>
        <v>3</v>
      </c>
      <c r="N4" s="22">
        <f t="shared" si="8"/>
        <v>0.03826388888888888</v>
      </c>
      <c r="O4" s="25">
        <f t="shared" si="9"/>
        <v>3</v>
      </c>
      <c r="P4" s="28" t="str">
        <f t="shared" si="10"/>
        <v>Ben Johnson</v>
      </c>
    </row>
    <row r="5" spans="1:16" ht="12.75">
      <c r="A5" s="25">
        <f t="shared" si="0"/>
        <v>4</v>
      </c>
      <c r="B5" s="27" t="s">
        <v>45</v>
      </c>
      <c r="C5" s="17">
        <v>12</v>
      </c>
      <c r="D5" s="13">
        <f t="shared" si="1"/>
        <v>0.008333333333333333</v>
      </c>
      <c r="E5" s="26">
        <v>0.011840277777777778</v>
      </c>
      <c r="F5" s="22">
        <f t="shared" si="2"/>
        <v>0.0035069444444444445</v>
      </c>
      <c r="G5" s="25">
        <f t="shared" si="3"/>
        <v>1</v>
      </c>
      <c r="H5" s="26">
        <v>0.03349537037037037</v>
      </c>
      <c r="I5" s="22">
        <f t="shared" si="4"/>
        <v>0.021655092592592594</v>
      </c>
      <c r="J5" s="25">
        <f t="shared" si="5"/>
        <v>4</v>
      </c>
      <c r="K5" s="26">
        <v>0.047303240740740736</v>
      </c>
      <c r="L5" s="22">
        <f t="shared" si="6"/>
        <v>0.013807870370370366</v>
      </c>
      <c r="M5" s="25">
        <f t="shared" si="7"/>
        <v>6</v>
      </c>
      <c r="N5" s="22">
        <f t="shared" si="8"/>
        <v>0.038969907407407404</v>
      </c>
      <c r="O5" s="25">
        <f t="shared" si="9"/>
        <v>4</v>
      </c>
      <c r="P5" s="28" t="str">
        <f t="shared" si="10"/>
        <v>Simon Johnson</v>
      </c>
    </row>
    <row r="6" spans="1:16" ht="12.75">
      <c r="A6" s="25">
        <f t="shared" si="0"/>
        <v>5</v>
      </c>
      <c r="B6" s="27" t="s">
        <v>69</v>
      </c>
      <c r="C6" s="17">
        <v>8</v>
      </c>
      <c r="D6" s="13">
        <f t="shared" si="1"/>
        <v>0.005555555555555556</v>
      </c>
      <c r="E6" s="26">
        <v>0.009085648148148148</v>
      </c>
      <c r="F6" s="22">
        <f t="shared" si="2"/>
        <v>0.0035300925925925925</v>
      </c>
      <c r="G6" s="25">
        <f t="shared" si="3"/>
        <v>2</v>
      </c>
      <c r="H6" s="26">
        <v>0.03144675925925926</v>
      </c>
      <c r="I6" s="22">
        <f t="shared" si="4"/>
        <v>0.02236111111111111</v>
      </c>
      <c r="J6" s="25">
        <f t="shared" si="5"/>
        <v>5</v>
      </c>
      <c r="K6" s="26">
        <v>0.045405092592592594</v>
      </c>
      <c r="L6" s="22">
        <f t="shared" si="6"/>
        <v>0.013958333333333336</v>
      </c>
      <c r="M6" s="25">
        <f t="shared" si="7"/>
        <v>7</v>
      </c>
      <c r="N6" s="22">
        <f t="shared" si="8"/>
        <v>0.03984953703703704</v>
      </c>
      <c r="O6" s="25">
        <f t="shared" si="9"/>
        <v>5</v>
      </c>
      <c r="P6" s="28" t="str">
        <f t="shared" si="10"/>
        <v>Ollie Bates (g)</v>
      </c>
    </row>
    <row r="7" spans="1:16" ht="12.75">
      <c r="A7" s="25">
        <f t="shared" si="0"/>
        <v>6</v>
      </c>
      <c r="B7" s="27" t="s">
        <v>30</v>
      </c>
      <c r="C7" s="17">
        <v>12</v>
      </c>
      <c r="D7" s="13">
        <f t="shared" si="1"/>
        <v>0.008333333333333333</v>
      </c>
      <c r="E7" s="26">
        <v>0.012094907407407408</v>
      </c>
      <c r="F7" s="22">
        <f t="shared" si="2"/>
        <v>0.003761574074074075</v>
      </c>
      <c r="G7" s="25">
        <f t="shared" si="3"/>
        <v>7</v>
      </c>
      <c r="H7" s="26">
        <v>0.034930555555555555</v>
      </c>
      <c r="I7" s="22">
        <f t="shared" si="4"/>
        <v>0.022835648148148147</v>
      </c>
      <c r="J7" s="25">
        <f t="shared" si="5"/>
        <v>7</v>
      </c>
      <c r="K7" s="26">
        <v>0.048587962962962965</v>
      </c>
      <c r="L7" s="22">
        <f t="shared" si="6"/>
        <v>0.01365740740740741</v>
      </c>
      <c r="M7" s="25">
        <f t="shared" si="7"/>
        <v>4</v>
      </c>
      <c r="N7" s="22">
        <f t="shared" si="8"/>
        <v>0.04025462962962963</v>
      </c>
      <c r="O7" s="25">
        <f t="shared" si="9"/>
        <v>6</v>
      </c>
      <c r="P7" s="28" t="str">
        <f t="shared" si="10"/>
        <v>Sophie Whitworth</v>
      </c>
    </row>
    <row r="8" spans="1:16" ht="12.75">
      <c r="A8" s="25">
        <f t="shared" si="0"/>
        <v>7</v>
      </c>
      <c r="B8" s="27" t="s">
        <v>25</v>
      </c>
      <c r="C8" s="17">
        <v>8</v>
      </c>
      <c r="D8" s="13">
        <f t="shared" si="1"/>
        <v>0.005555555555555556</v>
      </c>
      <c r="E8" s="26">
        <v>0.009317129629629628</v>
      </c>
      <c r="F8" s="22">
        <f t="shared" si="2"/>
        <v>0.0037615740740740726</v>
      </c>
      <c r="G8" s="25">
        <f t="shared" si="3"/>
        <v>6</v>
      </c>
      <c r="H8" s="26">
        <v>0.03280092592592593</v>
      </c>
      <c r="I8" s="22">
        <f t="shared" si="4"/>
        <v>0.0234837962962963</v>
      </c>
      <c r="J8" s="25">
        <f t="shared" si="5"/>
        <v>9</v>
      </c>
      <c r="K8" s="26">
        <v>0.04626157407407407</v>
      </c>
      <c r="L8" s="22">
        <f t="shared" si="6"/>
        <v>0.013460648148148145</v>
      </c>
      <c r="M8" s="25">
        <f t="shared" si="7"/>
        <v>1</v>
      </c>
      <c r="N8" s="22">
        <f t="shared" si="8"/>
        <v>0.040706018518518516</v>
      </c>
      <c r="O8" s="25">
        <f t="shared" si="9"/>
        <v>7</v>
      </c>
      <c r="P8" s="28" t="str">
        <f t="shared" si="10"/>
        <v>James McLaughlin</v>
      </c>
    </row>
    <row r="9" spans="1:16" ht="12.75">
      <c r="A9" s="25">
        <f t="shared" si="0"/>
        <v>8</v>
      </c>
      <c r="B9" s="27" t="s">
        <v>32</v>
      </c>
      <c r="C9" s="17">
        <v>8</v>
      </c>
      <c r="D9" s="13">
        <f t="shared" si="1"/>
        <v>0.005555555555555556</v>
      </c>
      <c r="E9" s="26">
        <v>0.00949074074074074</v>
      </c>
      <c r="F9" s="22">
        <f t="shared" si="2"/>
        <v>0.003935185185185185</v>
      </c>
      <c r="G9" s="25">
        <f t="shared" si="3"/>
        <v>8</v>
      </c>
      <c r="H9" s="26">
        <v>0.032673611111111105</v>
      </c>
      <c r="I9" s="22">
        <f t="shared" si="4"/>
        <v>0.023182870370370364</v>
      </c>
      <c r="J9" s="25">
        <f t="shared" si="5"/>
        <v>8</v>
      </c>
      <c r="K9" s="26">
        <v>0.04819444444444445</v>
      </c>
      <c r="L9" s="22">
        <f t="shared" si="6"/>
        <v>0.015520833333333345</v>
      </c>
      <c r="M9" s="25">
        <f t="shared" si="7"/>
        <v>10</v>
      </c>
      <c r="N9" s="22">
        <f t="shared" si="8"/>
        <v>0.04263888888888889</v>
      </c>
      <c r="O9" s="25">
        <f t="shared" si="9"/>
        <v>8</v>
      </c>
      <c r="P9" s="28" t="str">
        <f t="shared" si="10"/>
        <v>Robbie Phillips</v>
      </c>
    </row>
    <row r="10" spans="1:16" ht="12.75">
      <c r="A10" s="25">
        <f>O10</f>
        <v>9</v>
      </c>
      <c r="B10" s="27" t="s">
        <v>29</v>
      </c>
      <c r="C10" s="17">
        <v>0</v>
      </c>
      <c r="D10" s="13">
        <f t="shared" si="1"/>
        <v>0</v>
      </c>
      <c r="E10" s="26">
        <v>0.004201388888888889</v>
      </c>
      <c r="F10" s="22">
        <f t="shared" si="2"/>
        <v>0.004201388888888889</v>
      </c>
      <c r="G10" s="25">
        <f t="shared" si="3"/>
        <v>9</v>
      </c>
      <c r="H10" s="26">
        <v>0.02981481481481481</v>
      </c>
      <c r="I10" s="22">
        <f t="shared" si="4"/>
        <v>0.02561342592592592</v>
      </c>
      <c r="J10" s="25">
        <f t="shared" si="5"/>
        <v>10</v>
      </c>
      <c r="K10" s="26">
        <v>0.04506944444444445</v>
      </c>
      <c r="L10" s="22">
        <f t="shared" si="6"/>
        <v>0.015254629629629635</v>
      </c>
      <c r="M10" s="25">
        <f t="shared" si="7"/>
        <v>9</v>
      </c>
      <c r="N10" s="22">
        <f t="shared" si="8"/>
        <v>0.04506944444444445</v>
      </c>
      <c r="O10" s="25">
        <f t="shared" si="9"/>
        <v>9</v>
      </c>
      <c r="P10" s="28" t="str">
        <f t="shared" si="10"/>
        <v>Marie-Anne Fischer</v>
      </c>
    </row>
    <row r="11" spans="1:16" ht="12.75">
      <c r="A11" s="25">
        <f t="shared" si="0"/>
        <v>10</v>
      </c>
      <c r="B11" s="27" t="s">
        <v>46</v>
      </c>
      <c r="C11" s="17">
        <v>0</v>
      </c>
      <c r="D11" s="13">
        <f t="shared" si="1"/>
        <v>0</v>
      </c>
      <c r="E11" s="26">
        <v>0.0043055555555555555</v>
      </c>
      <c r="F11" s="22">
        <f t="shared" si="2"/>
        <v>0.0043055555555555555</v>
      </c>
      <c r="G11" s="25">
        <f t="shared" si="3"/>
        <v>11</v>
      </c>
      <c r="H11" s="26">
        <v>0.03208333333333333</v>
      </c>
      <c r="I11" s="22">
        <f t="shared" si="4"/>
        <v>0.027777777777777776</v>
      </c>
      <c r="J11" s="25">
        <f t="shared" si="5"/>
        <v>11</v>
      </c>
      <c r="K11" s="26">
        <v>0.046863425925925926</v>
      </c>
      <c r="L11" s="22">
        <f t="shared" si="6"/>
        <v>0.014780092592592595</v>
      </c>
      <c r="M11" s="25">
        <f t="shared" si="7"/>
        <v>8</v>
      </c>
      <c r="N11" s="22">
        <f t="shared" si="8"/>
        <v>0.046863425925925926</v>
      </c>
      <c r="O11" s="25">
        <f t="shared" si="9"/>
        <v>10</v>
      </c>
      <c r="P11" s="28" t="str">
        <f t="shared" si="10"/>
        <v>David Marriott</v>
      </c>
    </row>
    <row r="12" spans="1:16" ht="12.75">
      <c r="A12" s="25" t="str">
        <f>O12</f>
        <v>dnf</v>
      </c>
      <c r="B12" s="27" t="s">
        <v>34</v>
      </c>
      <c r="C12" s="17">
        <v>8</v>
      </c>
      <c r="D12" s="13">
        <f>IF(ISBLANK($C12),"",TIMEVALUE("0:1")*C12)</f>
        <v>0.005555555555555556</v>
      </c>
      <c r="E12" s="26">
        <v>0.009780092592592592</v>
      </c>
      <c r="F12" s="22">
        <f>IF(E12="dnf","dnf",IF(ISBLANK(E12),"",E12-D12))</f>
        <v>0.004224537037037036</v>
      </c>
      <c r="G12" s="25">
        <f t="shared" si="3"/>
        <v>10</v>
      </c>
      <c r="H12" s="26">
        <v>0.03260416666666667</v>
      </c>
      <c r="I12" s="22">
        <f>IF(H12="dnf","dnf",IF(ISBLANK(H12),"",H12-E12))</f>
        <v>0.02282407407407408</v>
      </c>
      <c r="J12" s="25">
        <f t="shared" si="5"/>
        <v>6</v>
      </c>
      <c r="K12" s="26" t="s">
        <v>12</v>
      </c>
      <c r="L12" s="22" t="str">
        <f>IF(K12="dnf","dnf",IF(ISBLANK(K12),"",K12-H12))</f>
        <v>dnf</v>
      </c>
      <c r="M12" s="25" t="str">
        <f t="shared" si="7"/>
        <v>dnf</v>
      </c>
      <c r="N12" s="22" t="str">
        <f>IF(K12="dnf","dnf",IF(ISBLANK(K12),"",F12+I12+L12))</f>
        <v>dnf</v>
      </c>
      <c r="O12" s="25" t="str">
        <f t="shared" si="9"/>
        <v>dnf</v>
      </c>
      <c r="P12" s="28" t="str">
        <f>B12</f>
        <v>Mike Whitworth</v>
      </c>
    </row>
  </sheetData>
  <conditionalFormatting sqref="F2:F12 I2:I12 L2:L12 N2:N12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7" ht="12.7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9" t="s">
        <v>11</v>
      </c>
      <c r="P1" s="18" t="s">
        <v>1</v>
      </c>
      <c r="Q1" s="18"/>
    </row>
    <row r="2" spans="1:16" ht="12.75">
      <c r="A2" s="21">
        <f aca="true" t="shared" si="0" ref="A2:A16">O2</f>
        <v>1</v>
      </c>
      <c r="B2" s="23" t="s">
        <v>20</v>
      </c>
      <c r="C2" s="20">
        <v>10</v>
      </c>
      <c r="D2" s="5">
        <f aca="true" t="shared" si="1" ref="D2:D19">IF(ISBLANK($C2),"",TIMEVALUE("0:1")*C2)</f>
        <v>0.006944444444444445</v>
      </c>
      <c r="E2" s="5">
        <v>0.010694444444444444</v>
      </c>
      <c r="F2" s="22">
        <f aca="true" t="shared" si="2" ref="F2:F16">IF(E2="dnf","dnf",IF(ISBLANK(E2),"",E2-D2))</f>
        <v>0.003749999999999999</v>
      </c>
      <c r="G2" s="21">
        <f aca="true" t="shared" si="3" ref="G2:G19">IF(ISBLANK(E2),"",IF(E2="dnf","dnf",RANK(F2,F$2:F$40,1)))</f>
        <v>7</v>
      </c>
      <c r="H2" s="5">
        <v>0.03185185185185185</v>
      </c>
      <c r="I2" s="22">
        <f aca="true" t="shared" si="4" ref="I2:I16">IF(H2="dnf","dnf",IF(ISBLANK(H2),"",H2-E2))</f>
        <v>0.02115740740740741</v>
      </c>
      <c r="J2" s="21">
        <f aca="true" t="shared" si="5" ref="J2:J19">IF(ISBLANK(H2),"",IF(H2="dnf","dnf",RANK(I2,I$2:I$40,1)))</f>
        <v>2</v>
      </c>
      <c r="K2" s="5">
        <v>0.04508101851851851</v>
      </c>
      <c r="L2" s="22">
        <f aca="true" t="shared" si="6" ref="L2:L16">IF(K2="dnf","dnf",IF(ISBLANK(K2),"",K2-H2))</f>
        <v>0.01322916666666666</v>
      </c>
      <c r="M2" s="21">
        <f aca="true" t="shared" si="7" ref="M2:M19">IF(ISBLANK(K2),"",IF(K2="dnf","dnf",RANK(L2,L$2:L$40,1)))</f>
        <v>2</v>
      </c>
      <c r="N2" s="22">
        <f aca="true" t="shared" si="8" ref="N2:N16">IF(K2="dnf","dnf",IF(ISBLANK(K2),"",F2+I2+L2))</f>
        <v>0.03813657407407407</v>
      </c>
      <c r="O2" s="21">
        <f aca="true" t="shared" si="9" ref="O2:O19">IF(ISBLANK(K2),"",IF(K2="dnf","dnf",RANK(N2,N$2:N$40,1)))</f>
        <v>1</v>
      </c>
      <c r="P2" s="23" t="str">
        <f aca="true" t="shared" si="10" ref="P2:P16">B2</f>
        <v>Hanno Nickau</v>
      </c>
    </row>
    <row r="3" spans="1:16" ht="12.75">
      <c r="A3" s="21">
        <f t="shared" si="0"/>
        <v>2</v>
      </c>
      <c r="B3" s="23" t="s">
        <v>62</v>
      </c>
      <c r="C3" s="20">
        <v>8</v>
      </c>
      <c r="D3" s="5">
        <f t="shared" si="1"/>
        <v>0.005555555555555556</v>
      </c>
      <c r="E3" s="5">
        <v>0.009143518518518518</v>
      </c>
      <c r="F3" s="22">
        <f t="shared" si="2"/>
        <v>0.003587962962962962</v>
      </c>
      <c r="G3" s="21">
        <f t="shared" si="3"/>
        <v>4</v>
      </c>
      <c r="H3" s="5">
        <v>0.03119212962962963</v>
      </c>
      <c r="I3" s="22">
        <f t="shared" si="4"/>
        <v>0.02204861111111111</v>
      </c>
      <c r="J3" s="21">
        <f t="shared" si="5"/>
        <v>5</v>
      </c>
      <c r="K3" s="5">
        <v>0.04402777777777778</v>
      </c>
      <c r="L3" s="22">
        <f t="shared" si="6"/>
        <v>0.012835648148148148</v>
      </c>
      <c r="M3" s="21">
        <f t="shared" si="7"/>
        <v>1</v>
      </c>
      <c r="N3" s="22">
        <f t="shared" si="8"/>
        <v>0.03847222222222222</v>
      </c>
      <c r="O3" s="21">
        <f t="shared" si="9"/>
        <v>2</v>
      </c>
      <c r="P3" s="23" t="str">
        <f t="shared" si="10"/>
        <v>Dave Jackson</v>
      </c>
    </row>
    <row r="4" spans="1:16" ht="12.75">
      <c r="A4" s="21">
        <f t="shared" si="0"/>
        <v>3</v>
      </c>
      <c r="B4" s="23" t="s">
        <v>19</v>
      </c>
      <c r="C4" s="20">
        <v>8</v>
      </c>
      <c r="D4" s="5">
        <f t="shared" si="1"/>
        <v>0.005555555555555556</v>
      </c>
      <c r="E4" s="5">
        <v>0.00912037037037037</v>
      </c>
      <c r="F4" s="22">
        <f t="shared" si="2"/>
        <v>0.003564814814814815</v>
      </c>
      <c r="G4" s="21">
        <f t="shared" si="3"/>
        <v>3</v>
      </c>
      <c r="H4" s="5">
        <v>0.03119212962962963</v>
      </c>
      <c r="I4" s="22">
        <f t="shared" si="4"/>
        <v>0.022071759259259256</v>
      </c>
      <c r="J4" s="21">
        <f t="shared" si="5"/>
        <v>6</v>
      </c>
      <c r="K4" s="5">
        <v>0.04456018518518518</v>
      </c>
      <c r="L4" s="22">
        <f t="shared" si="6"/>
        <v>0.013368055555555553</v>
      </c>
      <c r="M4" s="21">
        <f t="shared" si="7"/>
        <v>4</v>
      </c>
      <c r="N4" s="22">
        <f t="shared" si="8"/>
        <v>0.039004629629629625</v>
      </c>
      <c r="O4" s="21">
        <f t="shared" si="9"/>
        <v>3</v>
      </c>
      <c r="P4" s="23" t="str">
        <f t="shared" si="10"/>
        <v>Ben Johnson</v>
      </c>
    </row>
    <row r="5" spans="1:16" ht="12.75">
      <c r="A5" s="21">
        <f t="shared" si="0"/>
        <v>4</v>
      </c>
      <c r="B5" s="23" t="s">
        <v>45</v>
      </c>
      <c r="C5" s="20">
        <v>10</v>
      </c>
      <c r="D5" s="5">
        <f t="shared" si="1"/>
        <v>0.006944444444444445</v>
      </c>
      <c r="E5" s="5">
        <v>0.010590277777777777</v>
      </c>
      <c r="F5" s="22">
        <f t="shared" si="2"/>
        <v>0.0036458333333333317</v>
      </c>
      <c r="G5" s="21">
        <f t="shared" si="3"/>
        <v>6</v>
      </c>
      <c r="H5" s="5">
        <v>0.032164351851851854</v>
      </c>
      <c r="I5" s="22">
        <f t="shared" si="4"/>
        <v>0.02157407407407408</v>
      </c>
      <c r="J5" s="21">
        <f t="shared" si="5"/>
        <v>3</v>
      </c>
      <c r="K5" s="5">
        <v>0.046307870370370374</v>
      </c>
      <c r="L5" s="22">
        <f t="shared" si="6"/>
        <v>0.01414351851851852</v>
      </c>
      <c r="M5" s="21">
        <f t="shared" si="7"/>
        <v>6</v>
      </c>
      <c r="N5" s="22">
        <f t="shared" si="8"/>
        <v>0.03936342592592593</v>
      </c>
      <c r="O5" s="21">
        <f t="shared" si="9"/>
        <v>4</v>
      </c>
      <c r="P5" s="23" t="str">
        <f t="shared" si="10"/>
        <v>Simon Johnson</v>
      </c>
    </row>
    <row r="6" spans="1:16" ht="12.75">
      <c r="A6" s="21">
        <f t="shared" si="0"/>
        <v>5</v>
      </c>
      <c r="B6" s="23" t="s">
        <v>63</v>
      </c>
      <c r="C6" s="20">
        <v>8</v>
      </c>
      <c r="D6" s="5">
        <f t="shared" si="1"/>
        <v>0.005555555555555556</v>
      </c>
      <c r="E6" s="5">
        <v>0.009305555555555555</v>
      </c>
      <c r="F6" s="22">
        <f t="shared" si="2"/>
        <v>0.003749999999999999</v>
      </c>
      <c r="G6" s="21">
        <f t="shared" si="3"/>
        <v>7</v>
      </c>
      <c r="H6" s="5">
        <v>0.03045138888888889</v>
      </c>
      <c r="I6" s="22">
        <f t="shared" si="4"/>
        <v>0.021145833333333336</v>
      </c>
      <c r="J6" s="21">
        <f t="shared" si="5"/>
        <v>1</v>
      </c>
      <c r="K6" s="5">
        <v>0.04520833333333333</v>
      </c>
      <c r="L6" s="22">
        <f t="shared" si="6"/>
        <v>0.01475694444444444</v>
      </c>
      <c r="M6" s="21">
        <f t="shared" si="7"/>
        <v>9</v>
      </c>
      <c r="N6" s="22">
        <f t="shared" si="8"/>
        <v>0.03965277777777777</v>
      </c>
      <c r="O6" s="21">
        <f t="shared" si="9"/>
        <v>5</v>
      </c>
      <c r="P6" s="23" t="str">
        <f t="shared" si="10"/>
        <v>Vince Walker (g)</v>
      </c>
    </row>
    <row r="7" spans="1:16" ht="12.75">
      <c r="A7" s="21">
        <f t="shared" si="0"/>
        <v>6</v>
      </c>
      <c r="B7" s="23" t="s">
        <v>14</v>
      </c>
      <c r="C7" s="20">
        <v>8</v>
      </c>
      <c r="D7" s="5">
        <f t="shared" si="1"/>
        <v>0.005555555555555556</v>
      </c>
      <c r="E7" s="5">
        <v>0.009317129629629628</v>
      </c>
      <c r="F7" s="22">
        <f t="shared" si="2"/>
        <v>0.0037615740740740726</v>
      </c>
      <c r="G7" s="21">
        <f t="shared" si="3"/>
        <v>9</v>
      </c>
      <c r="H7" s="5">
        <v>0.03155092592592592</v>
      </c>
      <c r="I7" s="22">
        <f t="shared" si="4"/>
        <v>0.022233796296296293</v>
      </c>
      <c r="J7" s="21">
        <f t="shared" si="5"/>
        <v>7</v>
      </c>
      <c r="K7" s="5">
        <v>0.04552083333333334</v>
      </c>
      <c r="L7" s="22">
        <f t="shared" si="6"/>
        <v>0.013969907407407417</v>
      </c>
      <c r="M7" s="21">
        <f t="shared" si="7"/>
        <v>5</v>
      </c>
      <c r="N7" s="22">
        <f t="shared" si="8"/>
        <v>0.03996527777777778</v>
      </c>
      <c r="O7" s="21">
        <f t="shared" si="9"/>
        <v>6</v>
      </c>
      <c r="P7" s="23" t="str">
        <f t="shared" si="10"/>
        <v>Mike Dunmore</v>
      </c>
    </row>
    <row r="8" spans="1:16" ht="12.75">
      <c r="A8" s="21">
        <f t="shared" si="0"/>
        <v>7</v>
      </c>
      <c r="B8" s="23" t="s">
        <v>28</v>
      </c>
      <c r="C8" s="20">
        <v>10</v>
      </c>
      <c r="D8" s="5">
        <f t="shared" si="1"/>
        <v>0.006944444444444445</v>
      </c>
      <c r="E8" s="5">
        <v>0.010474537037037037</v>
      </c>
      <c r="F8" s="22">
        <f t="shared" si="2"/>
        <v>0.0035300925925925925</v>
      </c>
      <c r="G8" s="21">
        <f t="shared" si="3"/>
        <v>1</v>
      </c>
      <c r="H8" s="5">
        <v>0.03215277777777777</v>
      </c>
      <c r="I8" s="22">
        <f t="shared" si="4"/>
        <v>0.021678240740740734</v>
      </c>
      <c r="J8" s="21">
        <f t="shared" si="5"/>
        <v>4</v>
      </c>
      <c r="K8" s="5">
        <v>0.047002314814814816</v>
      </c>
      <c r="L8" s="22">
        <f t="shared" si="6"/>
        <v>0.014849537037037043</v>
      </c>
      <c r="M8" s="21">
        <f t="shared" si="7"/>
        <v>11</v>
      </c>
      <c r="N8" s="22">
        <f t="shared" si="8"/>
        <v>0.04005787037037037</v>
      </c>
      <c r="O8" s="21">
        <f t="shared" si="9"/>
        <v>7</v>
      </c>
      <c r="P8" s="23" t="str">
        <f t="shared" si="10"/>
        <v>Andy Sears</v>
      </c>
    </row>
    <row r="9" spans="1:16" ht="12.75">
      <c r="A9" s="21">
        <f t="shared" si="0"/>
        <v>8</v>
      </c>
      <c r="B9" s="23" t="s">
        <v>39</v>
      </c>
      <c r="C9" s="20">
        <v>8</v>
      </c>
      <c r="D9" s="5">
        <f t="shared" si="1"/>
        <v>0.005555555555555556</v>
      </c>
      <c r="E9" s="5">
        <v>0.009143518518518518</v>
      </c>
      <c r="F9" s="22">
        <f t="shared" si="2"/>
        <v>0.003587962962962962</v>
      </c>
      <c r="G9" s="21">
        <f t="shared" si="3"/>
        <v>4</v>
      </c>
      <c r="H9" s="5">
        <v>0.03248842592592593</v>
      </c>
      <c r="I9" s="22">
        <f t="shared" si="4"/>
        <v>0.02334490740740741</v>
      </c>
      <c r="J9" s="21">
        <f t="shared" si="5"/>
        <v>8</v>
      </c>
      <c r="K9" s="5">
        <v>0.04583333333333334</v>
      </c>
      <c r="L9" s="22">
        <f t="shared" si="6"/>
        <v>0.01334490740740741</v>
      </c>
      <c r="M9" s="21">
        <f t="shared" si="7"/>
        <v>3</v>
      </c>
      <c r="N9" s="22">
        <f t="shared" si="8"/>
        <v>0.04027777777777779</v>
      </c>
      <c r="O9" s="21">
        <f t="shared" si="9"/>
        <v>8</v>
      </c>
      <c r="P9" s="23" t="str">
        <f t="shared" si="10"/>
        <v>Andrea Demarchi</v>
      </c>
    </row>
    <row r="10" spans="1:16" ht="12.75">
      <c r="A10" s="21">
        <f t="shared" si="0"/>
        <v>9</v>
      </c>
      <c r="B10" s="23" t="s">
        <v>15</v>
      </c>
      <c r="C10" s="20">
        <v>5</v>
      </c>
      <c r="D10" s="5">
        <f t="shared" si="1"/>
        <v>0.0034722222222222225</v>
      </c>
      <c r="E10" s="5">
        <v>0.007523148148148148</v>
      </c>
      <c r="F10" s="22">
        <f t="shared" si="2"/>
        <v>0.004050925925925925</v>
      </c>
      <c r="G10" s="21">
        <f t="shared" si="3"/>
        <v>13</v>
      </c>
      <c r="H10" s="5">
        <v>0.03107638888888889</v>
      </c>
      <c r="I10" s="22">
        <f t="shared" si="4"/>
        <v>0.023553240740740743</v>
      </c>
      <c r="J10" s="21">
        <f t="shared" si="5"/>
        <v>9</v>
      </c>
      <c r="K10" s="5">
        <v>0.045347222222222226</v>
      </c>
      <c r="L10" s="22">
        <f t="shared" si="6"/>
        <v>0.014270833333333337</v>
      </c>
      <c r="M10" s="21">
        <f t="shared" si="7"/>
        <v>7</v>
      </c>
      <c r="N10" s="22">
        <f t="shared" si="8"/>
        <v>0.041875</v>
      </c>
      <c r="O10" s="21">
        <f t="shared" si="9"/>
        <v>9</v>
      </c>
      <c r="P10" s="23" t="str">
        <f t="shared" si="10"/>
        <v>Mark Herd</v>
      </c>
    </row>
    <row r="11" spans="1:16" ht="12.75">
      <c r="A11" s="21">
        <f t="shared" si="0"/>
        <v>10</v>
      </c>
      <c r="B11" s="23" t="s">
        <v>24</v>
      </c>
      <c r="C11" s="20">
        <v>5</v>
      </c>
      <c r="D11" s="5">
        <f t="shared" si="1"/>
        <v>0.0034722222222222225</v>
      </c>
      <c r="E11" s="5">
        <v>0.007372685185185186</v>
      </c>
      <c r="F11" s="22">
        <f t="shared" si="2"/>
        <v>0.0039004629629629636</v>
      </c>
      <c r="G11" s="21">
        <f t="shared" si="3"/>
        <v>12</v>
      </c>
      <c r="H11" s="5">
        <v>0.03119212962962963</v>
      </c>
      <c r="I11" s="22">
        <f t="shared" si="4"/>
        <v>0.02381944444444444</v>
      </c>
      <c r="J11" s="21">
        <f t="shared" si="5"/>
        <v>10</v>
      </c>
      <c r="K11" s="5">
        <v>0.04569444444444445</v>
      </c>
      <c r="L11" s="22">
        <f t="shared" si="6"/>
        <v>0.014502314814814819</v>
      </c>
      <c r="M11" s="21">
        <f t="shared" si="7"/>
        <v>8</v>
      </c>
      <c r="N11" s="22">
        <f t="shared" si="8"/>
        <v>0.042222222222222223</v>
      </c>
      <c r="O11" s="21">
        <f t="shared" si="9"/>
        <v>10</v>
      </c>
      <c r="P11" s="23" t="str">
        <f t="shared" si="10"/>
        <v>Bernard Scanlan</v>
      </c>
    </row>
    <row r="12" spans="1:16" ht="12.75">
      <c r="A12" s="21">
        <f t="shared" si="0"/>
        <v>11</v>
      </c>
      <c r="B12" s="23" t="s">
        <v>40</v>
      </c>
      <c r="C12" s="20">
        <v>5</v>
      </c>
      <c r="D12" s="5">
        <f t="shared" si="1"/>
        <v>0.0034722222222222225</v>
      </c>
      <c r="E12" s="5">
        <v>0.007291666666666666</v>
      </c>
      <c r="F12" s="22">
        <f t="shared" si="2"/>
        <v>0.0038194444444444435</v>
      </c>
      <c r="G12" s="21">
        <f t="shared" si="3"/>
        <v>11</v>
      </c>
      <c r="H12" s="5">
        <v>0.03229166666666667</v>
      </c>
      <c r="I12" s="22">
        <f t="shared" si="4"/>
        <v>0.025000000000000005</v>
      </c>
      <c r="J12" s="21">
        <f t="shared" si="5"/>
        <v>11</v>
      </c>
      <c r="K12" s="5">
        <v>0.047060185185185184</v>
      </c>
      <c r="L12" s="22">
        <f t="shared" si="6"/>
        <v>0.014768518518518514</v>
      </c>
      <c r="M12" s="21">
        <f t="shared" si="7"/>
        <v>10</v>
      </c>
      <c r="N12" s="22">
        <f t="shared" si="8"/>
        <v>0.04358796296296297</v>
      </c>
      <c r="O12" s="21">
        <f t="shared" si="9"/>
        <v>11</v>
      </c>
      <c r="P12" s="23" t="str">
        <f t="shared" si="10"/>
        <v>Andrew Gibson</v>
      </c>
    </row>
    <row r="13" spans="1:16" ht="12.75">
      <c r="A13" s="21">
        <f t="shared" si="0"/>
        <v>12</v>
      </c>
      <c r="B13" s="23" t="s">
        <v>51</v>
      </c>
      <c r="C13" s="20">
        <v>5</v>
      </c>
      <c r="D13" s="5">
        <f t="shared" si="1"/>
        <v>0.0034722222222222225</v>
      </c>
      <c r="E13" s="5">
        <v>0.007604166666666666</v>
      </c>
      <c r="F13" s="22">
        <f t="shared" si="2"/>
        <v>0.004131944444444443</v>
      </c>
      <c r="G13" s="21">
        <f t="shared" si="3"/>
        <v>14</v>
      </c>
      <c r="H13" s="5">
        <v>0.03365740740740741</v>
      </c>
      <c r="I13" s="22">
        <f t="shared" si="4"/>
        <v>0.02605324074074074</v>
      </c>
      <c r="J13" s="21">
        <f t="shared" si="5"/>
        <v>12</v>
      </c>
      <c r="K13" s="5">
        <v>0.049108796296296296</v>
      </c>
      <c r="L13" s="22">
        <f t="shared" si="6"/>
        <v>0.01545138888888889</v>
      </c>
      <c r="M13" s="21">
        <f t="shared" si="7"/>
        <v>12</v>
      </c>
      <c r="N13" s="22">
        <f t="shared" si="8"/>
        <v>0.04563657407407407</v>
      </c>
      <c r="O13" s="21">
        <f t="shared" si="9"/>
        <v>12</v>
      </c>
      <c r="P13" s="23" t="str">
        <f t="shared" si="10"/>
        <v>Geoff Raynham (g)</v>
      </c>
    </row>
    <row r="14" spans="1:16" ht="12.75">
      <c r="A14" s="21">
        <f t="shared" si="0"/>
        <v>13</v>
      </c>
      <c r="B14" s="23" t="s">
        <v>38</v>
      </c>
      <c r="C14" s="20">
        <v>5</v>
      </c>
      <c r="D14" s="5">
        <f t="shared" si="1"/>
        <v>0.0034722222222222225</v>
      </c>
      <c r="E14" s="5">
        <v>0.007256944444444444</v>
      </c>
      <c r="F14" s="22">
        <f t="shared" si="2"/>
        <v>0.003784722222222222</v>
      </c>
      <c r="G14" s="21">
        <f t="shared" si="3"/>
        <v>10</v>
      </c>
      <c r="H14" s="5">
        <v>0.03364583333333333</v>
      </c>
      <c r="I14" s="22">
        <f t="shared" si="4"/>
        <v>0.02638888888888889</v>
      </c>
      <c r="J14" s="21">
        <f t="shared" si="5"/>
        <v>13</v>
      </c>
      <c r="K14" s="5">
        <v>0.04959490740740741</v>
      </c>
      <c r="L14" s="22">
        <f t="shared" si="6"/>
        <v>0.015949074074074074</v>
      </c>
      <c r="M14" s="21">
        <f t="shared" si="7"/>
        <v>13</v>
      </c>
      <c r="N14" s="22">
        <f t="shared" si="8"/>
        <v>0.04612268518518518</v>
      </c>
      <c r="O14" s="21">
        <f t="shared" si="9"/>
        <v>13</v>
      </c>
      <c r="P14" s="23" t="str">
        <f t="shared" si="10"/>
        <v>Matt Davis</v>
      </c>
    </row>
    <row r="15" spans="1:16" ht="12.75">
      <c r="A15" s="21">
        <f t="shared" si="0"/>
        <v>14</v>
      </c>
      <c r="B15" s="23" t="s">
        <v>49</v>
      </c>
      <c r="C15" s="20">
        <v>0</v>
      </c>
      <c r="D15" s="5">
        <f t="shared" si="1"/>
        <v>0</v>
      </c>
      <c r="E15" s="5">
        <v>0.005462962962962964</v>
      </c>
      <c r="F15" s="22">
        <f t="shared" si="2"/>
        <v>0.005462962962962964</v>
      </c>
      <c r="G15" s="21">
        <f t="shared" si="3"/>
        <v>16</v>
      </c>
      <c r="H15" s="5">
        <v>0.032326388888888884</v>
      </c>
      <c r="I15" s="22">
        <f t="shared" si="4"/>
        <v>0.02686342592592592</v>
      </c>
      <c r="J15" s="21">
        <f t="shared" si="5"/>
        <v>14</v>
      </c>
      <c r="K15" s="5">
        <v>0.048553240740740744</v>
      </c>
      <c r="L15" s="22">
        <f t="shared" si="6"/>
        <v>0.01622685185185186</v>
      </c>
      <c r="M15" s="21">
        <f t="shared" si="7"/>
        <v>14</v>
      </c>
      <c r="N15" s="22">
        <f t="shared" si="8"/>
        <v>0.048553240740740744</v>
      </c>
      <c r="O15" s="21">
        <f t="shared" si="9"/>
        <v>14</v>
      </c>
      <c r="P15" s="23" t="str">
        <f t="shared" si="10"/>
        <v>Paul Wolf</v>
      </c>
    </row>
    <row r="16" spans="1:16" ht="12.75">
      <c r="A16" s="21">
        <f t="shared" si="0"/>
        <v>15</v>
      </c>
      <c r="B16" s="23" t="s">
        <v>60</v>
      </c>
      <c r="C16" s="20">
        <v>0</v>
      </c>
      <c r="D16" s="5">
        <f t="shared" si="1"/>
        <v>0</v>
      </c>
      <c r="E16" s="5">
        <v>0.005509259259259259</v>
      </c>
      <c r="F16" s="22">
        <f t="shared" si="2"/>
        <v>0.005509259259259259</v>
      </c>
      <c r="G16" s="21">
        <f t="shared" si="3"/>
        <v>17</v>
      </c>
      <c r="H16" s="5">
        <v>0.03302083333333333</v>
      </c>
      <c r="I16" s="22">
        <f t="shared" si="4"/>
        <v>0.027511574074074074</v>
      </c>
      <c r="J16" s="21">
        <f t="shared" si="5"/>
        <v>15</v>
      </c>
      <c r="K16" s="5">
        <v>0.05274305555555556</v>
      </c>
      <c r="L16" s="22">
        <f t="shared" si="6"/>
        <v>0.019722222222222224</v>
      </c>
      <c r="M16" s="21">
        <f t="shared" si="7"/>
        <v>17</v>
      </c>
      <c r="N16" s="22">
        <f t="shared" si="8"/>
        <v>0.05274305555555556</v>
      </c>
      <c r="O16" s="21">
        <f t="shared" si="9"/>
        <v>15</v>
      </c>
      <c r="P16" s="23" t="str">
        <f t="shared" si="10"/>
        <v>Rachel Sandford (g)</v>
      </c>
    </row>
    <row r="17" spans="1:16" ht="12.75">
      <c r="A17" s="21">
        <f>O17</f>
        <v>16</v>
      </c>
      <c r="B17" s="23" t="s">
        <v>43</v>
      </c>
      <c r="C17" s="20">
        <v>0</v>
      </c>
      <c r="D17" s="5">
        <f t="shared" si="1"/>
        <v>0</v>
      </c>
      <c r="E17" s="5">
        <v>0.005439814814814815</v>
      </c>
      <c r="F17" s="22">
        <f>IF(E17="dnf","dnf",IF(ISBLANK(E17),"",E17-D17))</f>
        <v>0.005439814814814815</v>
      </c>
      <c r="G17" s="21">
        <f>IF(ISBLANK(E17),"",IF(E17="dnf","dnf",RANK(F17,F$2:F$40,1)))</f>
        <v>15</v>
      </c>
      <c r="H17" s="5">
        <v>0.033900462962962966</v>
      </c>
      <c r="I17" s="22">
        <f>IF(H17="dnf","dnf",IF(ISBLANK(H17),"",H17-E17))</f>
        <v>0.02846064814814815</v>
      </c>
      <c r="J17" s="21">
        <f>IF(ISBLANK(H17),"",IF(H17="dnf","dnf",RANK(I17,I$2:I$40,1)))</f>
        <v>16</v>
      </c>
      <c r="K17" s="5">
        <v>0.05306712962962964</v>
      </c>
      <c r="L17" s="22">
        <f>IF(K17="dnf","dnf",IF(ISBLANK(K17),"",K17-H17))</f>
        <v>0.019166666666666672</v>
      </c>
      <c r="M17" s="21">
        <f>IF(ISBLANK(K17),"",IF(K17="dnf","dnf",RANK(L17,L$2:L$40,1)))</f>
        <v>16</v>
      </c>
      <c r="N17" s="22">
        <f>IF(K17="dnf","dnf",IF(ISBLANK(K17),"",F17+I17+L17))</f>
        <v>0.05306712962962964</v>
      </c>
      <c r="O17" s="21">
        <f>IF(ISBLANK(K17),"",IF(K17="dnf","dnf",RANK(N17,N$2:N$40,1)))</f>
        <v>16</v>
      </c>
      <c r="P17" s="23" t="str">
        <f>B17</f>
        <v>Sarah Grylls</v>
      </c>
    </row>
    <row r="18" spans="1:16" ht="12.75">
      <c r="A18" s="21">
        <f>O18</f>
        <v>17</v>
      </c>
      <c r="B18" s="23" t="s">
        <v>102</v>
      </c>
      <c r="C18" s="20">
        <v>0</v>
      </c>
      <c r="D18" s="5">
        <f t="shared" si="1"/>
        <v>0</v>
      </c>
      <c r="E18" s="5">
        <v>0.005509259259259259</v>
      </c>
      <c r="F18" s="22">
        <f>IF(E18="dnf","dnf",IF(ISBLANK(E18),"",E18-D18))</f>
        <v>0.005509259259259259</v>
      </c>
      <c r="G18" s="21">
        <f t="shared" si="3"/>
        <v>17</v>
      </c>
      <c r="H18" s="5">
        <v>0.03512731481481481</v>
      </c>
      <c r="I18" s="22">
        <f>IF(H18="dnf","dnf",IF(ISBLANK(H18),"",H18-E18))</f>
        <v>0.029618055555555554</v>
      </c>
      <c r="J18" s="21">
        <f t="shared" si="5"/>
        <v>17</v>
      </c>
      <c r="K18" s="5">
        <v>0.05418981481481481</v>
      </c>
      <c r="L18" s="22">
        <f>IF(K18="dnf","dnf",IF(ISBLANK(K18),"",K18-H18))</f>
        <v>0.019062499999999996</v>
      </c>
      <c r="M18" s="21">
        <f t="shared" si="7"/>
        <v>15</v>
      </c>
      <c r="N18" s="22">
        <f>IF(K18="dnf","dnf",IF(ISBLANK(K18),"",F18+I18+L18))</f>
        <v>0.05418981481481481</v>
      </c>
      <c r="O18" s="21">
        <f t="shared" si="9"/>
        <v>17</v>
      </c>
      <c r="P18" s="23" t="str">
        <f>B18</f>
        <v>SarahJoy Leitch</v>
      </c>
    </row>
    <row r="19" spans="1:16" ht="12.75">
      <c r="A19" s="21" t="str">
        <f>O19</f>
        <v>dnf</v>
      </c>
      <c r="B19" s="23" t="s">
        <v>25</v>
      </c>
      <c r="C19" s="20">
        <v>8</v>
      </c>
      <c r="D19" s="5">
        <f t="shared" si="1"/>
        <v>0.005555555555555556</v>
      </c>
      <c r="E19" s="5">
        <v>0.009097222222222222</v>
      </c>
      <c r="F19" s="22">
        <f>IF(E19="dnf","dnf",IF(ISBLANK(E19),"",E19-D19))</f>
        <v>0.003541666666666666</v>
      </c>
      <c r="G19" s="21">
        <f t="shared" si="3"/>
        <v>2</v>
      </c>
      <c r="H19" s="5" t="s">
        <v>12</v>
      </c>
      <c r="I19" s="22" t="str">
        <f>IF(H19="dnf","dnf",IF(ISBLANK(H19),"",H19-E19))</f>
        <v>dnf</v>
      </c>
      <c r="J19" s="21" t="str">
        <f t="shared" si="5"/>
        <v>dnf</v>
      </c>
      <c r="K19" s="5" t="s">
        <v>12</v>
      </c>
      <c r="L19" s="22" t="str">
        <f>IF(K19="dnf","dnf",IF(ISBLANK(K19),"",K19-H19))</f>
        <v>dnf</v>
      </c>
      <c r="M19" s="21" t="str">
        <f t="shared" si="7"/>
        <v>dnf</v>
      </c>
      <c r="N19" s="22" t="str">
        <f>IF(K19="dnf","dnf",IF(ISBLANK(K19),"",F19+I19+L19))</f>
        <v>dnf</v>
      </c>
      <c r="O19" s="21" t="str">
        <f t="shared" si="9"/>
        <v>dnf</v>
      </c>
      <c r="P19" s="23" t="str">
        <f>B19</f>
        <v>James McLaughlin</v>
      </c>
    </row>
  </sheetData>
  <conditionalFormatting sqref="F2:F19 I2:I19 L2:L19 N2:N19">
    <cfRule type="expression" priority="1" dxfId="0" stopIfTrue="1">
      <formula>G2=1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6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20" customWidth="1"/>
    <col min="2" max="2" width="18.421875" style="20" customWidth="1"/>
    <col min="3" max="3" width="4.140625" style="20" customWidth="1"/>
    <col min="4" max="5" width="6.28125" style="7" customWidth="1"/>
    <col min="6" max="6" width="6.57421875" style="7" customWidth="1"/>
    <col min="7" max="7" width="5.00390625" style="7" customWidth="1"/>
    <col min="8" max="9" width="6.7109375" style="7" customWidth="1"/>
    <col min="10" max="10" width="5.00390625" style="7" customWidth="1"/>
    <col min="11" max="11" width="7.28125" style="7" customWidth="1"/>
    <col min="12" max="12" width="7.421875" style="7" customWidth="1"/>
    <col min="13" max="13" width="5.00390625" style="7" customWidth="1"/>
    <col min="14" max="14" width="6.7109375" style="7" customWidth="1"/>
    <col min="15" max="15" width="5.140625" style="7" customWidth="1"/>
    <col min="16" max="16" width="18.28125" style="20" customWidth="1"/>
    <col min="17" max="16384" width="8.8515625" style="20" customWidth="1"/>
  </cols>
  <sheetData>
    <row r="1" spans="1:16" ht="12.75">
      <c r="A1" s="18" t="s">
        <v>0</v>
      </c>
      <c r="B1" s="18" t="s">
        <v>1</v>
      </c>
      <c r="C1" s="18" t="s">
        <v>2</v>
      </c>
      <c r="D1" s="2" t="s">
        <v>3</v>
      </c>
      <c r="E1" s="2" t="s">
        <v>4</v>
      </c>
      <c r="F1" s="2" t="s">
        <v>5</v>
      </c>
      <c r="G1" s="2" t="s">
        <v>22</v>
      </c>
      <c r="H1" s="2" t="s">
        <v>6</v>
      </c>
      <c r="I1" s="2" t="s">
        <v>7</v>
      </c>
      <c r="J1" s="2" t="s">
        <v>22</v>
      </c>
      <c r="K1" s="2" t="s">
        <v>8</v>
      </c>
      <c r="L1" s="2" t="s">
        <v>9</v>
      </c>
      <c r="M1" s="2" t="s">
        <v>22</v>
      </c>
      <c r="N1" s="2" t="s">
        <v>10</v>
      </c>
      <c r="O1" s="19" t="s">
        <v>11</v>
      </c>
      <c r="P1" s="18" t="s">
        <v>1</v>
      </c>
    </row>
    <row r="2" spans="1:16" ht="12.75">
      <c r="A2" s="21">
        <f aca="true" t="shared" si="0" ref="A2:A16">O2</f>
        <v>1</v>
      </c>
      <c r="B2" s="23" t="s">
        <v>20</v>
      </c>
      <c r="C2" s="20">
        <v>7</v>
      </c>
      <c r="D2" s="5">
        <f aca="true" t="shared" si="1" ref="D2:D16">IF(ISBLANK($C2),"",TIMEVALUE("0:1")*C2)</f>
        <v>0.004861111111111111</v>
      </c>
      <c r="E2" s="5">
        <v>0.008657407407407407</v>
      </c>
      <c r="F2" s="22">
        <f>IF(E2="dnf","dnf",IF(ISBLANK(E2),"",E2-D2))</f>
        <v>0.003796296296296296</v>
      </c>
      <c r="G2" s="21">
        <f aca="true" t="shared" si="2" ref="G2:G16">IF(ISBLANK(E2),"",IF(E2="dnf","dnf",RANK(F2,F$2:F$16,1)))</f>
        <v>3</v>
      </c>
      <c r="H2" s="5">
        <v>0.029594907407407407</v>
      </c>
      <c r="I2" s="22">
        <f>IF(H2="dnf","dnf",IF(ISBLANK(H2),"",H2-E2))</f>
        <v>0.020937499999999998</v>
      </c>
      <c r="J2" s="21">
        <f aca="true" t="shared" si="3" ref="J2:J16">IF(ISBLANK(H2),"",IF(H2="dnf","dnf",RANK(I2,I$2:I$16,1)))</f>
        <v>1</v>
      </c>
      <c r="K2" s="5">
        <v>0.043368055555555556</v>
      </c>
      <c r="L2" s="22">
        <f>IF(K2="dnf","dnf",IF(ISBLANK(K2),"",K2-H2))</f>
        <v>0.013773148148148149</v>
      </c>
      <c r="M2" s="21">
        <f aca="true" t="shared" si="4" ref="M2:M16">IF(ISBLANK(K2),"",IF(K2="dnf","dnf",RANK(L2,L$2:L$16,1)))</f>
        <v>4</v>
      </c>
      <c r="N2" s="22">
        <f>IF(K2="dnf","dnf",IF(ISBLANK(K2),"",F2+I2+L2))</f>
        <v>0.03850694444444444</v>
      </c>
      <c r="O2" s="21">
        <f aca="true" t="shared" si="5" ref="O2:O16">IF(ISBLANK(M2),"",IF(M2="dnf","dnf",RANK(N2,N$2:N$16,1)))</f>
        <v>1</v>
      </c>
      <c r="P2" s="23" t="str">
        <f aca="true" t="shared" si="6" ref="P2:P16">B2</f>
        <v>Hanno Nickau</v>
      </c>
    </row>
    <row r="3" spans="1:16" ht="12.75">
      <c r="A3" s="21">
        <f t="shared" si="0"/>
        <v>2</v>
      </c>
      <c r="B3" s="23" t="s">
        <v>19</v>
      </c>
      <c r="C3" s="20">
        <v>7</v>
      </c>
      <c r="D3" s="5">
        <f t="shared" si="1"/>
        <v>0.004861111111111111</v>
      </c>
      <c r="E3" s="5">
        <v>0.008680555555555556</v>
      </c>
      <c r="F3" s="22">
        <f aca="true" t="shared" si="7" ref="F3:F16">IF(E3="dnf","dnf",IF(ISBLANK(E3),"",E3-D3))</f>
        <v>0.0038194444444444448</v>
      </c>
      <c r="G3" s="21">
        <f t="shared" si="2"/>
        <v>6</v>
      </c>
      <c r="H3" s="5">
        <v>0.030763888888888886</v>
      </c>
      <c r="I3" s="22">
        <f aca="true" t="shared" si="8" ref="I3:I16">IF(H3="dnf","dnf",IF(ISBLANK(H3),"",H3-E3))</f>
        <v>0.02208333333333333</v>
      </c>
      <c r="J3" s="21">
        <f t="shared" si="3"/>
        <v>2</v>
      </c>
      <c r="K3" s="5">
        <v>0.04439814814814815</v>
      </c>
      <c r="L3" s="22">
        <f aca="true" t="shared" si="9" ref="L3:L16">IF(K3="dnf","dnf",IF(ISBLANK(K3),"",K3-H3))</f>
        <v>0.013634259259259266</v>
      </c>
      <c r="M3" s="21">
        <f t="shared" si="4"/>
        <v>3</v>
      </c>
      <c r="N3" s="22">
        <f aca="true" t="shared" si="10" ref="N3:N16">IF(K3="dnf","dnf",IF(ISBLANK(K3),"",F3+I3+L3))</f>
        <v>0.03953703703703704</v>
      </c>
      <c r="O3" s="21">
        <f t="shared" si="5"/>
        <v>2</v>
      </c>
      <c r="P3" s="23" t="str">
        <f t="shared" si="6"/>
        <v>Ben Johnson</v>
      </c>
    </row>
    <row r="4" spans="1:16" ht="12.75">
      <c r="A4" s="21">
        <f t="shared" si="0"/>
        <v>3</v>
      </c>
      <c r="B4" s="23" t="s">
        <v>14</v>
      </c>
      <c r="C4" s="20">
        <v>5</v>
      </c>
      <c r="D4" s="5">
        <f t="shared" si="1"/>
        <v>0.0034722222222222225</v>
      </c>
      <c r="E4" s="5">
        <v>0.0072800925925925915</v>
      </c>
      <c r="F4" s="22">
        <f t="shared" si="7"/>
        <v>0.003807870370370369</v>
      </c>
      <c r="G4" s="21">
        <f t="shared" si="2"/>
        <v>4</v>
      </c>
      <c r="H4" s="5">
        <v>0.02951388888888889</v>
      </c>
      <c r="I4" s="22">
        <f t="shared" si="8"/>
        <v>0.0222337962962963</v>
      </c>
      <c r="J4" s="21">
        <f t="shared" si="3"/>
        <v>3</v>
      </c>
      <c r="K4" s="5">
        <v>0.04314814814814815</v>
      </c>
      <c r="L4" s="22">
        <f t="shared" si="9"/>
        <v>0.01363425925925926</v>
      </c>
      <c r="M4" s="21">
        <f t="shared" si="4"/>
        <v>2</v>
      </c>
      <c r="N4" s="22">
        <f t="shared" si="10"/>
        <v>0.03967592592592593</v>
      </c>
      <c r="O4" s="21">
        <f t="shared" si="5"/>
        <v>3</v>
      </c>
      <c r="P4" s="23" t="str">
        <f t="shared" si="6"/>
        <v>Mike Dunmore</v>
      </c>
    </row>
    <row r="5" spans="1:16" ht="12.75">
      <c r="A5" s="21">
        <f t="shared" si="0"/>
        <v>4</v>
      </c>
      <c r="B5" s="23" t="s">
        <v>25</v>
      </c>
      <c r="C5" s="20">
        <v>5</v>
      </c>
      <c r="D5" s="5">
        <f t="shared" si="1"/>
        <v>0.0034722222222222225</v>
      </c>
      <c r="E5" s="5">
        <v>0.007118055555555555</v>
      </c>
      <c r="F5" s="22">
        <f t="shared" si="7"/>
        <v>0.003645833333333333</v>
      </c>
      <c r="G5" s="21">
        <f t="shared" si="2"/>
        <v>1</v>
      </c>
      <c r="H5" s="5">
        <v>0.030335648148148143</v>
      </c>
      <c r="I5" s="22">
        <f t="shared" si="8"/>
        <v>0.02321759259259259</v>
      </c>
      <c r="J5" s="21">
        <f t="shared" si="3"/>
        <v>6</v>
      </c>
      <c r="K5" s="5">
        <v>0.043541666666666666</v>
      </c>
      <c r="L5" s="22">
        <f t="shared" si="9"/>
        <v>0.013206018518518523</v>
      </c>
      <c r="M5" s="21">
        <f t="shared" si="4"/>
        <v>1</v>
      </c>
      <c r="N5" s="22">
        <f t="shared" si="10"/>
        <v>0.04006944444444445</v>
      </c>
      <c r="O5" s="21">
        <f t="shared" si="5"/>
        <v>4</v>
      </c>
      <c r="P5" s="23" t="str">
        <f t="shared" si="6"/>
        <v>James McLaughlin</v>
      </c>
    </row>
    <row r="6" spans="1:16" ht="12.75">
      <c r="A6" s="21">
        <f t="shared" si="0"/>
        <v>5</v>
      </c>
      <c r="B6" s="23" t="s">
        <v>39</v>
      </c>
      <c r="C6" s="20">
        <v>5</v>
      </c>
      <c r="D6" s="5">
        <f t="shared" si="1"/>
        <v>0.0034722222222222225</v>
      </c>
      <c r="E6" s="5">
        <v>0.007199074074074074</v>
      </c>
      <c r="F6" s="22">
        <f t="shared" si="7"/>
        <v>0.0037268518518518514</v>
      </c>
      <c r="G6" s="21">
        <f t="shared" si="2"/>
        <v>2</v>
      </c>
      <c r="H6" s="5">
        <v>0.030497685185185183</v>
      </c>
      <c r="I6" s="22">
        <f t="shared" si="8"/>
        <v>0.02329861111111111</v>
      </c>
      <c r="J6" s="21">
        <f t="shared" si="3"/>
        <v>7</v>
      </c>
      <c r="K6" s="5">
        <v>0.044270833333333336</v>
      </c>
      <c r="L6" s="22">
        <f t="shared" si="9"/>
        <v>0.013773148148148152</v>
      </c>
      <c r="M6" s="21">
        <f t="shared" si="4"/>
        <v>5</v>
      </c>
      <c r="N6" s="22">
        <f t="shared" si="10"/>
        <v>0.04079861111111112</v>
      </c>
      <c r="O6" s="21">
        <f t="shared" si="5"/>
        <v>5</v>
      </c>
      <c r="P6" s="23" t="str">
        <f t="shared" si="6"/>
        <v>Andrea Demarchi</v>
      </c>
    </row>
    <row r="7" spans="1:16" ht="12.75">
      <c r="A7" s="21">
        <f t="shared" si="0"/>
        <v>6</v>
      </c>
      <c r="B7" s="23" t="s">
        <v>32</v>
      </c>
      <c r="C7" s="20">
        <v>5</v>
      </c>
      <c r="D7" s="5">
        <f t="shared" si="1"/>
        <v>0.0034722222222222225</v>
      </c>
      <c r="E7" s="5">
        <v>0.007407407407407407</v>
      </c>
      <c r="F7" s="22">
        <f t="shared" si="7"/>
        <v>0.003935185185185184</v>
      </c>
      <c r="G7" s="21">
        <f t="shared" si="2"/>
        <v>8</v>
      </c>
      <c r="H7" s="5">
        <v>0.029988425925925922</v>
      </c>
      <c r="I7" s="22">
        <f t="shared" si="8"/>
        <v>0.022581018518518514</v>
      </c>
      <c r="J7" s="21">
        <f t="shared" si="3"/>
        <v>4</v>
      </c>
      <c r="K7" s="5">
        <v>0.044363425925925924</v>
      </c>
      <c r="L7" s="22">
        <f t="shared" si="9"/>
        <v>0.014375000000000002</v>
      </c>
      <c r="M7" s="21">
        <f t="shared" si="4"/>
        <v>6</v>
      </c>
      <c r="N7" s="22">
        <f t="shared" si="10"/>
        <v>0.0408912037037037</v>
      </c>
      <c r="O7" s="21">
        <f t="shared" si="5"/>
        <v>6</v>
      </c>
      <c r="P7" s="23" t="str">
        <f t="shared" si="6"/>
        <v>Robbie Phillips</v>
      </c>
    </row>
    <row r="8" spans="1:16" ht="12.75">
      <c r="A8" s="21">
        <f t="shared" si="0"/>
        <v>7</v>
      </c>
      <c r="B8" s="23" t="s">
        <v>15</v>
      </c>
      <c r="C8" s="20">
        <v>5</v>
      </c>
      <c r="D8" s="5">
        <f t="shared" si="1"/>
        <v>0.0034722222222222225</v>
      </c>
      <c r="E8" s="5">
        <v>0.007430555555555555</v>
      </c>
      <c r="F8" s="22">
        <f t="shared" si="7"/>
        <v>0.003958333333333333</v>
      </c>
      <c r="G8" s="21">
        <f t="shared" si="2"/>
        <v>9</v>
      </c>
      <c r="H8" s="5">
        <v>0.03005787037037037</v>
      </c>
      <c r="I8" s="22">
        <f t="shared" si="8"/>
        <v>0.022627314814814815</v>
      </c>
      <c r="J8" s="21">
        <f t="shared" si="3"/>
        <v>5</v>
      </c>
      <c r="K8" s="5">
        <v>0.045023148148148145</v>
      </c>
      <c r="L8" s="22">
        <f t="shared" si="9"/>
        <v>0.014965277777777775</v>
      </c>
      <c r="M8" s="21">
        <f t="shared" si="4"/>
        <v>8</v>
      </c>
      <c r="N8" s="22">
        <f t="shared" si="10"/>
        <v>0.04155092592592592</v>
      </c>
      <c r="O8" s="21">
        <f t="shared" si="5"/>
        <v>7</v>
      </c>
      <c r="P8" s="23" t="str">
        <f t="shared" si="6"/>
        <v>Mark Herd</v>
      </c>
    </row>
    <row r="9" spans="1:16" ht="12.75">
      <c r="A9" s="21">
        <f t="shared" si="0"/>
        <v>8</v>
      </c>
      <c r="B9" s="23" t="s">
        <v>24</v>
      </c>
      <c r="C9" s="20">
        <v>4</v>
      </c>
      <c r="D9" s="5">
        <f t="shared" si="1"/>
        <v>0.002777777777777778</v>
      </c>
      <c r="E9" s="5">
        <v>0.006597222222222222</v>
      </c>
      <c r="F9" s="22">
        <f t="shared" si="7"/>
        <v>0.0038194444444444443</v>
      </c>
      <c r="G9" s="21">
        <f t="shared" si="2"/>
        <v>5</v>
      </c>
      <c r="H9" s="5">
        <v>0.030636574074074076</v>
      </c>
      <c r="I9" s="22">
        <f t="shared" si="8"/>
        <v>0.024039351851851853</v>
      </c>
      <c r="J9" s="21">
        <f t="shared" si="3"/>
        <v>8</v>
      </c>
      <c r="K9" s="5">
        <v>0.045092592592592594</v>
      </c>
      <c r="L9" s="22">
        <f t="shared" si="9"/>
        <v>0.014456018518518517</v>
      </c>
      <c r="M9" s="21">
        <f t="shared" si="4"/>
        <v>7</v>
      </c>
      <c r="N9" s="22">
        <f t="shared" si="10"/>
        <v>0.04231481481481482</v>
      </c>
      <c r="O9" s="21">
        <f t="shared" si="5"/>
        <v>8</v>
      </c>
      <c r="P9" s="23" t="str">
        <f t="shared" si="6"/>
        <v>Bernard Scanlan</v>
      </c>
    </row>
    <row r="10" spans="1:16" ht="12.75">
      <c r="A10" s="21">
        <f t="shared" si="0"/>
        <v>9</v>
      </c>
      <c r="B10" s="23" t="s">
        <v>40</v>
      </c>
      <c r="C10" s="20">
        <v>4</v>
      </c>
      <c r="D10" s="5">
        <f t="shared" si="1"/>
        <v>0.002777777777777778</v>
      </c>
      <c r="E10" s="5">
        <v>0.00662037037037037</v>
      </c>
      <c r="F10" s="22">
        <f t="shared" si="7"/>
        <v>0.0038425925925925923</v>
      </c>
      <c r="G10" s="21">
        <f t="shared" si="2"/>
        <v>7</v>
      </c>
      <c r="H10" s="5">
        <v>0.03238425925925926</v>
      </c>
      <c r="I10" s="22">
        <f t="shared" si="8"/>
        <v>0.025763888888888888</v>
      </c>
      <c r="J10" s="21">
        <f t="shared" si="3"/>
        <v>9</v>
      </c>
      <c r="K10" s="5">
        <v>0.04788194444444444</v>
      </c>
      <c r="L10" s="22">
        <f t="shared" si="9"/>
        <v>0.015497685185185184</v>
      </c>
      <c r="M10" s="21">
        <f t="shared" si="4"/>
        <v>10</v>
      </c>
      <c r="N10" s="22">
        <f t="shared" si="10"/>
        <v>0.04510416666666667</v>
      </c>
      <c r="O10" s="21">
        <f t="shared" si="5"/>
        <v>9</v>
      </c>
      <c r="P10" s="23" t="str">
        <f t="shared" si="6"/>
        <v>Andrew Gibson</v>
      </c>
    </row>
    <row r="11" spans="1:16" ht="12.75">
      <c r="A11" s="21">
        <f t="shared" si="0"/>
        <v>10</v>
      </c>
      <c r="B11" s="23" t="s">
        <v>29</v>
      </c>
      <c r="C11" s="20">
        <v>2</v>
      </c>
      <c r="D11" s="5">
        <f t="shared" si="1"/>
        <v>0.001388888888888889</v>
      </c>
      <c r="E11" s="5">
        <v>0.005590277777777778</v>
      </c>
      <c r="F11" s="22">
        <f t="shared" si="7"/>
        <v>0.004201388888888889</v>
      </c>
      <c r="G11" s="21">
        <f t="shared" si="2"/>
        <v>10</v>
      </c>
      <c r="H11" s="5">
        <v>0.031516203703703706</v>
      </c>
      <c r="I11" s="22">
        <f t="shared" si="8"/>
        <v>0.02592592592592593</v>
      </c>
      <c r="J11" s="21">
        <f t="shared" si="3"/>
        <v>10</v>
      </c>
      <c r="K11" s="5">
        <v>0.04673611111111111</v>
      </c>
      <c r="L11" s="22">
        <f t="shared" si="9"/>
        <v>0.015219907407407404</v>
      </c>
      <c r="M11" s="21">
        <f t="shared" si="4"/>
        <v>9</v>
      </c>
      <c r="N11" s="22">
        <f t="shared" si="10"/>
        <v>0.04534722222222222</v>
      </c>
      <c r="O11" s="21">
        <f t="shared" si="5"/>
        <v>10</v>
      </c>
      <c r="P11" s="23" t="str">
        <f t="shared" si="6"/>
        <v>Marie-Anne Fischer</v>
      </c>
    </row>
    <row r="12" spans="1:16" ht="12.75">
      <c r="A12" s="21">
        <f t="shared" si="0"/>
        <v>11</v>
      </c>
      <c r="B12" s="23" t="s">
        <v>51</v>
      </c>
      <c r="C12" s="20">
        <v>2</v>
      </c>
      <c r="D12" s="5">
        <f t="shared" si="1"/>
        <v>0.001388888888888889</v>
      </c>
      <c r="E12" s="5">
        <v>0.005613425925925927</v>
      </c>
      <c r="F12" s="22">
        <f t="shared" si="7"/>
        <v>0.004224537037037038</v>
      </c>
      <c r="G12" s="21">
        <f t="shared" si="2"/>
        <v>11</v>
      </c>
      <c r="H12" s="5">
        <v>0.03175925925925926</v>
      </c>
      <c r="I12" s="22">
        <f t="shared" si="8"/>
        <v>0.02614583333333333</v>
      </c>
      <c r="J12" s="21">
        <f t="shared" si="3"/>
        <v>11</v>
      </c>
      <c r="K12" s="5">
        <v>0.047268518518518515</v>
      </c>
      <c r="L12" s="22">
        <f t="shared" si="9"/>
        <v>0.015509259259259257</v>
      </c>
      <c r="M12" s="21">
        <f t="shared" si="4"/>
        <v>11</v>
      </c>
      <c r="N12" s="22">
        <f t="shared" si="10"/>
        <v>0.045879629629629624</v>
      </c>
      <c r="O12" s="21">
        <f t="shared" si="5"/>
        <v>11</v>
      </c>
      <c r="P12" s="23" t="str">
        <f t="shared" si="6"/>
        <v>Geoff Raynham (g)</v>
      </c>
    </row>
    <row r="13" spans="1:16" ht="12.75">
      <c r="A13" s="21">
        <f t="shared" si="0"/>
        <v>12</v>
      </c>
      <c r="B13" s="23" t="s">
        <v>46</v>
      </c>
      <c r="C13" s="20">
        <v>2</v>
      </c>
      <c r="D13" s="5">
        <f t="shared" si="1"/>
        <v>0.001388888888888889</v>
      </c>
      <c r="E13" s="5">
        <v>0.005613425925925927</v>
      </c>
      <c r="F13" s="22">
        <f t="shared" si="7"/>
        <v>0.004224537037037038</v>
      </c>
      <c r="G13" s="21">
        <f t="shared" si="2"/>
        <v>11</v>
      </c>
      <c r="H13" s="5">
        <v>0.03262731481481482</v>
      </c>
      <c r="I13" s="22">
        <f t="shared" si="8"/>
        <v>0.02701388888888889</v>
      </c>
      <c r="J13" s="21">
        <f t="shared" si="3"/>
        <v>12</v>
      </c>
      <c r="K13" s="5">
        <v>0.048263888888888884</v>
      </c>
      <c r="L13" s="22">
        <f t="shared" si="9"/>
        <v>0.015636574074074067</v>
      </c>
      <c r="M13" s="21">
        <f t="shared" si="4"/>
        <v>12</v>
      </c>
      <c r="N13" s="22">
        <f t="shared" si="10"/>
        <v>0.04687499999999999</v>
      </c>
      <c r="O13" s="21">
        <f t="shared" si="5"/>
        <v>12</v>
      </c>
      <c r="P13" s="23" t="str">
        <f t="shared" si="6"/>
        <v>David Marriott</v>
      </c>
    </row>
    <row r="14" spans="1:16" ht="12.75">
      <c r="A14" s="21">
        <f t="shared" si="0"/>
        <v>13</v>
      </c>
      <c r="B14" s="22" t="s">
        <v>52</v>
      </c>
      <c r="C14" s="20">
        <v>0</v>
      </c>
      <c r="D14" s="5">
        <f t="shared" si="1"/>
        <v>0</v>
      </c>
      <c r="E14" s="5">
        <v>0.005381944444444445</v>
      </c>
      <c r="F14" s="22">
        <f t="shared" si="7"/>
        <v>0.005381944444444445</v>
      </c>
      <c r="G14" s="21">
        <f t="shared" si="2"/>
        <v>14</v>
      </c>
      <c r="H14" s="5">
        <v>0.032685185185185185</v>
      </c>
      <c r="I14" s="22">
        <f t="shared" si="8"/>
        <v>0.02730324074074074</v>
      </c>
      <c r="J14" s="21">
        <f t="shared" si="3"/>
        <v>13</v>
      </c>
      <c r="K14" s="5">
        <v>0.051909722222222225</v>
      </c>
      <c r="L14" s="22">
        <f t="shared" si="9"/>
        <v>0.01922453703703704</v>
      </c>
      <c r="M14" s="21">
        <f t="shared" si="4"/>
        <v>13</v>
      </c>
      <c r="N14" s="22">
        <f t="shared" si="10"/>
        <v>0.051909722222222225</v>
      </c>
      <c r="O14" s="21">
        <f t="shared" si="5"/>
        <v>13</v>
      </c>
      <c r="P14" s="23" t="str">
        <f t="shared" si="6"/>
        <v>Sarah P (g)</v>
      </c>
    </row>
    <row r="15" spans="1:16" ht="12.75">
      <c r="A15" s="21">
        <f t="shared" si="0"/>
        <v>14</v>
      </c>
      <c r="B15" s="23" t="s">
        <v>43</v>
      </c>
      <c r="C15" s="20">
        <v>0</v>
      </c>
      <c r="D15" s="5">
        <f t="shared" si="1"/>
        <v>0</v>
      </c>
      <c r="E15" s="5">
        <v>0.00537037037037037</v>
      </c>
      <c r="F15" s="22">
        <f t="shared" si="7"/>
        <v>0.00537037037037037</v>
      </c>
      <c r="G15" s="21">
        <f>IF(ISBLANK(E15),"",IF(E15="dnf","dnf",RANK(F15,F$2:F$16,1)))</f>
        <v>13</v>
      </c>
      <c r="H15" s="5">
        <v>0.034930555555555555</v>
      </c>
      <c r="I15" s="22">
        <f t="shared" si="8"/>
        <v>0.029560185185185186</v>
      </c>
      <c r="J15" s="21">
        <f>IF(ISBLANK(H15),"",IF(H15="dnf","dnf",RANK(I15,I$2:I$16,1)))</f>
        <v>15</v>
      </c>
      <c r="K15" s="5">
        <v>0.05428240740740741</v>
      </c>
      <c r="L15" s="22">
        <f t="shared" si="9"/>
        <v>0.019351851851851856</v>
      </c>
      <c r="M15" s="21">
        <f>IF(ISBLANK(K15),"",IF(K15="dnf","dnf",RANK(L15,L$2:L$16,1)))</f>
        <v>14</v>
      </c>
      <c r="N15" s="22">
        <f t="shared" si="10"/>
        <v>0.05428240740740741</v>
      </c>
      <c r="O15" s="21">
        <f>IF(ISBLANK(M15),"",IF(M15="dnf","dnf",RANK(N15,N$2:N$16,1)))</f>
        <v>14</v>
      </c>
      <c r="P15" s="23" t="str">
        <f t="shared" si="6"/>
        <v>Sarah Grylls</v>
      </c>
    </row>
    <row r="16" spans="1:16" ht="12.75">
      <c r="A16" s="21" t="str">
        <f t="shared" si="0"/>
        <v>dnf</v>
      </c>
      <c r="B16" s="23" t="s">
        <v>60</v>
      </c>
      <c r="C16" s="20">
        <v>0</v>
      </c>
      <c r="D16" s="5">
        <f t="shared" si="1"/>
        <v>0</v>
      </c>
      <c r="E16" s="5">
        <v>0.005381944444444445</v>
      </c>
      <c r="F16" s="22">
        <f t="shared" si="7"/>
        <v>0.005381944444444445</v>
      </c>
      <c r="G16" s="21">
        <f t="shared" si="2"/>
        <v>14</v>
      </c>
      <c r="H16" s="5">
        <v>0.032685185185185185</v>
      </c>
      <c r="I16" s="22">
        <f t="shared" si="8"/>
        <v>0.02730324074074074</v>
      </c>
      <c r="J16" s="21">
        <f t="shared" si="3"/>
        <v>13</v>
      </c>
      <c r="K16" s="5" t="s">
        <v>12</v>
      </c>
      <c r="L16" s="22" t="str">
        <f t="shared" si="9"/>
        <v>dnf</v>
      </c>
      <c r="M16" s="21" t="str">
        <f t="shared" si="4"/>
        <v>dnf</v>
      </c>
      <c r="N16" s="22" t="str">
        <f t="shared" si="10"/>
        <v>dnf</v>
      </c>
      <c r="O16" s="21" t="str">
        <f t="shared" si="5"/>
        <v>dnf</v>
      </c>
      <c r="P16" s="23" t="str">
        <f t="shared" si="6"/>
        <v>Rachel Sandford (g)</v>
      </c>
    </row>
  </sheetData>
  <conditionalFormatting sqref="B14 F2:F16 I2:I16 L2:L16 N2:N16">
    <cfRule type="expression" priority="1" dxfId="0" stopIfTrue="1">
      <formula>C2=1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Hanno Nickau</dc:creator>
  <cp:keywords/>
  <dc:description/>
  <cp:lastModifiedBy>Computing Laboratory</cp:lastModifiedBy>
  <cp:lastPrinted>2004-08-31T16:27:03Z</cp:lastPrinted>
  <dcterms:created xsi:type="dcterms:W3CDTF">2004-05-04T22:09:27Z</dcterms:created>
  <dcterms:modified xsi:type="dcterms:W3CDTF">2004-08-31T22:27:02Z</dcterms:modified>
  <cp:category/>
  <cp:version/>
  <cp:contentType/>
  <cp:contentStatus/>
</cp:coreProperties>
</file>